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galindol\Desktop\"/>
    </mc:Choice>
  </mc:AlternateContent>
  <xr:revisionPtr revIDLastSave="0" documentId="8_{BA3C3115-868D-400E-8DBC-D7DC5D529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ENES EN INVENTARIO" sheetId="8" r:id="rId1"/>
    <sheet name="SIN BOGOTA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2" i="9" l="1"/>
  <c r="D321" i="9"/>
  <c r="D320" i="9"/>
  <c r="D319" i="9"/>
  <c r="D312" i="9"/>
  <c r="E322" i="9"/>
  <c r="E321" i="9"/>
  <c r="C321" i="9"/>
  <c r="E320" i="9"/>
  <c r="C320" i="9"/>
  <c r="E319" i="9"/>
  <c r="C319" i="9"/>
  <c r="I427" i="8"/>
  <c r="I308" i="9"/>
  <c r="I307" i="9"/>
  <c r="D307" i="9"/>
  <c r="I306" i="9"/>
  <c r="I305" i="9"/>
  <c r="I304" i="9"/>
  <c r="I303" i="9"/>
  <c r="I302" i="9"/>
  <c r="I301" i="9"/>
  <c r="I300" i="9"/>
  <c r="I299" i="9"/>
  <c r="I298" i="9"/>
  <c r="D298" i="9"/>
  <c r="I297" i="9"/>
  <c r="D297" i="9"/>
  <c r="I296" i="9"/>
  <c r="D296" i="9"/>
  <c r="D295" i="9"/>
  <c r="I293" i="9"/>
  <c r="I292" i="9"/>
  <c r="D292" i="9"/>
  <c r="I291" i="9"/>
  <c r="I290" i="9"/>
  <c r="I288" i="9"/>
  <c r="I286" i="9"/>
  <c r="I285" i="9"/>
  <c r="D284" i="9"/>
  <c r="I283" i="9"/>
  <c r="I280" i="9"/>
  <c r="I279" i="9"/>
  <c r="D279" i="9"/>
  <c r="I278" i="9"/>
  <c r="I275" i="9"/>
  <c r="D275" i="9"/>
  <c r="D273" i="9"/>
  <c r="I272" i="9"/>
  <c r="I271" i="9"/>
  <c r="D271" i="9"/>
  <c r="I270" i="9"/>
  <c r="D270" i="9"/>
  <c r="I269" i="9"/>
  <c r="I267" i="9"/>
  <c r="D267" i="9"/>
  <c r="I266" i="9"/>
  <c r="D266" i="9"/>
  <c r="I265" i="9"/>
  <c r="D265" i="9"/>
  <c r="I264" i="9"/>
  <c r="D264" i="9"/>
  <c r="I263" i="9"/>
  <c r="D263" i="9"/>
  <c r="I262" i="9"/>
  <c r="D261" i="9"/>
  <c r="D260" i="9"/>
  <c r="I259" i="9"/>
  <c r="I258" i="9"/>
  <c r="D258" i="9"/>
  <c r="I257" i="9"/>
  <c r="I256" i="9"/>
  <c r="I255" i="9"/>
  <c r="I254" i="9"/>
  <c r="D254" i="9"/>
  <c r="I253" i="9"/>
  <c r="I252" i="9"/>
  <c r="I251" i="9"/>
  <c r="I250" i="9"/>
  <c r="I249" i="9"/>
  <c r="I248" i="9"/>
  <c r="D248" i="9"/>
  <c r="I247" i="9"/>
  <c r="D247" i="9"/>
  <c r="I246" i="9"/>
  <c r="D246" i="9"/>
  <c r="I245" i="9"/>
  <c r="I244" i="9"/>
  <c r="I243" i="9"/>
  <c r="D243" i="9"/>
  <c r="I242" i="9"/>
  <c r="I241" i="9"/>
  <c r="I240" i="9"/>
  <c r="I239" i="9"/>
  <c r="I238" i="9"/>
  <c r="D238" i="9"/>
  <c r="I237" i="9"/>
  <c r="I236" i="9"/>
  <c r="I235" i="9"/>
  <c r="I234" i="9"/>
  <c r="D234" i="9"/>
  <c r="I233" i="9"/>
  <c r="I232" i="9"/>
  <c r="D232" i="9"/>
  <c r="I231" i="9"/>
  <c r="D231" i="9"/>
  <c r="D230" i="9"/>
  <c r="I229" i="9"/>
  <c r="I228" i="9"/>
  <c r="I227" i="9"/>
  <c r="I226" i="9"/>
  <c r="I225" i="9"/>
  <c r="I224" i="9"/>
  <c r="D224" i="9"/>
  <c r="I223" i="9"/>
  <c r="I222" i="9"/>
  <c r="I221" i="9"/>
  <c r="I220" i="9"/>
  <c r="I219" i="9"/>
  <c r="I218" i="9"/>
  <c r="D218" i="9"/>
  <c r="I217" i="9"/>
  <c r="I216" i="9"/>
  <c r="D216" i="9"/>
  <c r="D215" i="9"/>
  <c r="I214" i="9"/>
  <c r="D214" i="9"/>
  <c r="I213" i="9"/>
  <c r="D213" i="9"/>
  <c r="I212" i="9"/>
  <c r="I211" i="9"/>
  <c r="I210" i="9"/>
  <c r="I209" i="9"/>
  <c r="I207" i="9"/>
  <c r="I206" i="9"/>
  <c r="I204" i="9"/>
  <c r="I203" i="9"/>
  <c r="I202" i="9"/>
  <c r="I201" i="9"/>
  <c r="I200" i="9"/>
  <c r="I199" i="9"/>
  <c r="D199" i="9"/>
  <c r="I198" i="9"/>
  <c r="D197" i="9"/>
  <c r="D192" i="9"/>
  <c r="D191" i="9"/>
  <c r="D190" i="9"/>
  <c r="I189" i="9"/>
  <c r="D189" i="9"/>
  <c r="I188" i="9"/>
  <c r="D188" i="9"/>
  <c r="D184" i="9"/>
  <c r="D183" i="9"/>
  <c r="I182" i="9"/>
  <c r="D182" i="9"/>
  <c r="I181" i="9"/>
  <c r="I178" i="9"/>
  <c r="D177" i="9"/>
  <c r="D310" i="9" s="1"/>
  <c r="I174" i="9"/>
  <c r="I173" i="9"/>
  <c r="I172" i="9"/>
  <c r="D172" i="9"/>
  <c r="I171" i="9"/>
  <c r="D171" i="9"/>
  <c r="I170" i="9"/>
  <c r="I169" i="9"/>
  <c r="I168" i="9"/>
  <c r="I167" i="9"/>
  <c r="I166" i="9"/>
  <c r="I165" i="9"/>
  <c r="I164" i="9"/>
  <c r="I163" i="9"/>
  <c r="I162" i="9"/>
  <c r="I161" i="9"/>
  <c r="I160" i="9"/>
  <c r="I158" i="9"/>
  <c r="D158" i="9"/>
  <c r="I157" i="9"/>
  <c r="D157" i="9"/>
  <c r="I156" i="9"/>
  <c r="D156" i="9"/>
  <c r="I155" i="9"/>
  <c r="D155" i="9"/>
  <c r="I154" i="9"/>
  <c r="D154" i="9"/>
  <c r="I153" i="9"/>
  <c r="I152" i="9"/>
  <c r="D152" i="9"/>
  <c r="I151" i="9"/>
  <c r="D151" i="9"/>
  <c r="I150" i="9"/>
  <c r="I149" i="9"/>
  <c r="D149" i="9"/>
  <c r="I148" i="9"/>
  <c r="D148" i="9"/>
  <c r="I147" i="9"/>
  <c r="I146" i="9"/>
  <c r="I145" i="9"/>
  <c r="D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D132" i="9"/>
  <c r="I131" i="9"/>
  <c r="D131" i="9"/>
  <c r="I130" i="9"/>
  <c r="I129" i="9"/>
  <c r="D129" i="9"/>
  <c r="I128" i="9"/>
  <c r="I127" i="9"/>
  <c r="I126" i="9"/>
  <c r="D126" i="9"/>
  <c r="I125" i="9"/>
  <c r="D125" i="9"/>
  <c r="I124" i="9"/>
  <c r="I123" i="9"/>
  <c r="I122" i="9"/>
  <c r="I121" i="9"/>
  <c r="I120" i="9"/>
  <c r="I119" i="9"/>
  <c r="I118" i="9"/>
  <c r="I117" i="9"/>
  <c r="D117" i="9"/>
  <c r="I116" i="9"/>
  <c r="I115" i="9"/>
  <c r="I114" i="9"/>
  <c r="I113" i="9"/>
  <c r="I112" i="9"/>
  <c r="D112" i="9"/>
  <c r="I111" i="9"/>
  <c r="I110" i="9"/>
  <c r="I109" i="9"/>
  <c r="D109" i="9"/>
  <c r="I106" i="9"/>
  <c r="I105" i="9"/>
  <c r="I104" i="9"/>
  <c r="I103" i="9"/>
  <c r="I102" i="9"/>
  <c r="I101" i="9"/>
  <c r="D101" i="9"/>
  <c r="I100" i="9"/>
  <c r="D100" i="9"/>
  <c r="I99" i="9"/>
  <c r="I98" i="9"/>
  <c r="I97" i="9"/>
  <c r="I96" i="9"/>
  <c r="I95" i="9"/>
  <c r="I94" i="9"/>
  <c r="I92" i="9"/>
  <c r="I91" i="9"/>
  <c r="I90" i="9"/>
  <c r="I89" i="9"/>
  <c r="I88" i="9"/>
  <c r="I87" i="9"/>
  <c r="I86" i="9"/>
  <c r="I85" i="9"/>
  <c r="D85" i="9"/>
  <c r="I83" i="9"/>
  <c r="I82" i="9"/>
  <c r="I81" i="9"/>
  <c r="I80" i="9"/>
  <c r="D80" i="9"/>
  <c r="I79" i="9"/>
  <c r="D79" i="9"/>
  <c r="I78" i="9"/>
  <c r="I77" i="9"/>
  <c r="D77" i="9"/>
  <c r="I76" i="9"/>
  <c r="D76" i="9"/>
  <c r="I75" i="9"/>
  <c r="I74" i="9"/>
  <c r="D74" i="9"/>
  <c r="I73" i="9"/>
  <c r="I72" i="9"/>
  <c r="I71" i="9"/>
  <c r="I70" i="9"/>
  <c r="D70" i="9"/>
  <c r="I69" i="9"/>
  <c r="D69" i="9"/>
  <c r="I68" i="9"/>
  <c r="I67" i="9"/>
  <c r="I66" i="9"/>
  <c r="D66" i="9"/>
  <c r="I65" i="9"/>
  <c r="I64" i="9"/>
  <c r="D64" i="9"/>
  <c r="I63" i="9"/>
  <c r="I62" i="9"/>
  <c r="I61" i="9"/>
  <c r="D61" i="9"/>
  <c r="I60" i="9"/>
  <c r="D60" i="9"/>
  <c r="I59" i="9"/>
  <c r="D58" i="9"/>
  <c r="I57" i="9"/>
  <c r="D57" i="9"/>
  <c r="I56" i="9"/>
  <c r="I55" i="9"/>
  <c r="D55" i="9"/>
  <c r="I54" i="9"/>
  <c r="I53" i="9"/>
  <c r="I52" i="9"/>
  <c r="I51" i="9"/>
  <c r="D51" i="9"/>
  <c r="D50" i="9"/>
  <c r="I49" i="9"/>
  <c r="D49" i="9"/>
  <c r="I48" i="9"/>
  <c r="D48" i="9"/>
  <c r="I47" i="9"/>
  <c r="D47" i="9"/>
  <c r="I46" i="9"/>
  <c r="D46" i="9"/>
  <c r="I45" i="9"/>
  <c r="D45" i="9"/>
  <c r="I44" i="9"/>
  <c r="D44" i="9"/>
  <c r="D43" i="9"/>
  <c r="I42" i="9"/>
  <c r="D42" i="9"/>
  <c r="I41" i="9"/>
  <c r="I40" i="9"/>
  <c r="I39" i="9"/>
  <c r="D39" i="9"/>
  <c r="I38" i="9"/>
  <c r="I37" i="9"/>
  <c r="I36" i="9"/>
  <c r="D36" i="9"/>
  <c r="I35" i="9"/>
  <c r="D35" i="9"/>
  <c r="I34" i="9"/>
  <c r="D34" i="9"/>
  <c r="I33" i="9"/>
  <c r="D33" i="9"/>
  <c r="I32" i="9"/>
  <c r="I30" i="9"/>
  <c r="D30" i="9"/>
  <c r="I27" i="9"/>
  <c r="I26" i="9"/>
  <c r="D26" i="9"/>
  <c r="I25" i="9"/>
  <c r="I24" i="9"/>
  <c r="I23" i="9"/>
  <c r="I22" i="9"/>
  <c r="I21" i="9"/>
  <c r="I20" i="9"/>
  <c r="I18" i="9"/>
  <c r="I16" i="9"/>
  <c r="D16" i="9"/>
  <c r="I15" i="9"/>
  <c r="D15" i="9"/>
  <c r="I14" i="9"/>
  <c r="I12" i="9"/>
  <c r="I11" i="9"/>
  <c r="I10" i="9"/>
  <c r="D10" i="9"/>
  <c r="I9" i="9"/>
  <c r="I8" i="9"/>
  <c r="D8" i="9"/>
  <c r="I7" i="9"/>
  <c r="D7" i="9"/>
  <c r="I6" i="9"/>
  <c r="D6" i="9"/>
  <c r="D107" i="8"/>
  <c r="D175" i="8"/>
  <c r="D310" i="8"/>
  <c r="D420" i="8"/>
  <c r="I420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0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9" i="8"/>
  <c r="I340" i="8"/>
  <c r="I341" i="8"/>
  <c r="I342" i="8"/>
  <c r="I345" i="8"/>
  <c r="I346" i="8"/>
  <c r="I347" i="8"/>
  <c r="I348" i="8"/>
  <c r="I349" i="8"/>
  <c r="I351" i="8"/>
  <c r="I352" i="8"/>
  <c r="I353" i="8"/>
  <c r="I354" i="8"/>
  <c r="I355" i="8"/>
  <c r="I356" i="8"/>
  <c r="I357" i="8"/>
  <c r="I358" i="8"/>
  <c r="I359" i="8"/>
  <c r="I360" i="8"/>
  <c r="I361" i="8"/>
  <c r="I366" i="8"/>
  <c r="I370" i="8"/>
  <c r="I372" i="8"/>
  <c r="I373" i="8"/>
  <c r="I383" i="8"/>
  <c r="I384" i="8"/>
  <c r="I385" i="8"/>
  <c r="I386" i="8"/>
  <c r="I387" i="8"/>
  <c r="I388" i="8"/>
  <c r="I389" i="8"/>
  <c r="I390" i="8"/>
  <c r="I391" i="8"/>
  <c r="I392" i="8"/>
  <c r="I398" i="8"/>
  <c r="I400" i="8"/>
  <c r="I402" i="8"/>
  <c r="I405" i="8"/>
  <c r="I407" i="8"/>
  <c r="I408" i="8"/>
  <c r="I409" i="8"/>
  <c r="I410" i="8"/>
  <c r="I413" i="8"/>
  <c r="I416" i="8"/>
  <c r="I417" i="8"/>
  <c r="I178" i="8"/>
  <c r="I310" i="8" s="1"/>
  <c r="I181" i="8"/>
  <c r="I182" i="8"/>
  <c r="I188" i="8"/>
  <c r="I189" i="8"/>
  <c r="I198" i="8"/>
  <c r="I199" i="8"/>
  <c r="I200" i="8"/>
  <c r="I201" i="8"/>
  <c r="I202" i="8"/>
  <c r="I203" i="8"/>
  <c r="I204" i="8"/>
  <c r="I206" i="8"/>
  <c r="I207" i="8"/>
  <c r="I209" i="8"/>
  <c r="I210" i="8"/>
  <c r="I211" i="8"/>
  <c r="I212" i="8"/>
  <c r="I213" i="8"/>
  <c r="I214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2" i="8"/>
  <c r="I263" i="8"/>
  <c r="I264" i="8"/>
  <c r="I265" i="8"/>
  <c r="I266" i="8"/>
  <c r="I267" i="8"/>
  <c r="I269" i="8"/>
  <c r="I270" i="8"/>
  <c r="I271" i="8"/>
  <c r="I272" i="8"/>
  <c r="I275" i="8"/>
  <c r="I278" i="8"/>
  <c r="I279" i="8"/>
  <c r="I280" i="8"/>
  <c r="I283" i="8"/>
  <c r="I285" i="8"/>
  <c r="I286" i="8"/>
  <c r="I288" i="8"/>
  <c r="I290" i="8"/>
  <c r="I291" i="8"/>
  <c r="I292" i="8"/>
  <c r="I293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6" i="8"/>
  <c r="I7" i="8"/>
  <c r="I8" i="8"/>
  <c r="I9" i="8"/>
  <c r="I10" i="8"/>
  <c r="I11" i="8"/>
  <c r="I12" i="8"/>
  <c r="I14" i="8"/>
  <c r="I15" i="8"/>
  <c r="I16" i="8"/>
  <c r="I18" i="8"/>
  <c r="I20" i="8"/>
  <c r="I21" i="8"/>
  <c r="I22" i="8"/>
  <c r="I23" i="8"/>
  <c r="I24" i="8"/>
  <c r="I25" i="8"/>
  <c r="I26" i="8"/>
  <c r="I27" i="8"/>
  <c r="I30" i="8"/>
  <c r="I32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5" i="8"/>
  <c r="I86" i="8"/>
  <c r="I87" i="8"/>
  <c r="I88" i="8"/>
  <c r="I89" i="8"/>
  <c r="I90" i="8"/>
  <c r="I91" i="8"/>
  <c r="I92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D413" i="8"/>
  <c r="D395" i="8"/>
  <c r="D394" i="8"/>
  <c r="D393" i="8"/>
  <c r="D392" i="8"/>
  <c r="D385" i="8"/>
  <c r="D384" i="8"/>
  <c r="D382" i="8"/>
  <c r="D370" i="8"/>
  <c r="D338" i="8"/>
  <c r="D336" i="8"/>
  <c r="D334" i="8"/>
  <c r="D330" i="8"/>
  <c r="D327" i="8"/>
  <c r="D326" i="8"/>
  <c r="D324" i="8"/>
  <c r="D323" i="8"/>
  <c r="D322" i="8"/>
  <c r="D312" i="8"/>
  <c r="D307" i="8"/>
  <c r="D298" i="8"/>
  <c r="D297" i="8"/>
  <c r="D296" i="8"/>
  <c r="D295" i="8"/>
  <c r="D292" i="8"/>
  <c r="D284" i="8"/>
  <c r="D279" i="8"/>
  <c r="D275" i="8"/>
  <c r="D273" i="8"/>
  <c r="D271" i="8"/>
  <c r="D270" i="8"/>
  <c r="D267" i="8"/>
  <c r="D266" i="8"/>
  <c r="D265" i="8"/>
  <c r="D264" i="8"/>
  <c r="D263" i="8"/>
  <c r="D261" i="8"/>
  <c r="D260" i="8"/>
  <c r="D258" i="8"/>
  <c r="D254" i="8"/>
  <c r="D248" i="8"/>
  <c r="D247" i="8"/>
  <c r="D246" i="8"/>
  <c r="D243" i="8"/>
  <c r="D238" i="8"/>
  <c r="D234" i="8"/>
  <c r="D232" i="8"/>
  <c r="D231" i="8"/>
  <c r="D230" i="8"/>
  <c r="D224" i="8"/>
  <c r="D218" i="8"/>
  <c r="D216" i="8"/>
  <c r="D215" i="8"/>
  <c r="D214" i="8"/>
  <c r="D213" i="8"/>
  <c r="D199" i="8"/>
  <c r="D197" i="8"/>
  <c r="D192" i="8"/>
  <c r="D191" i="8"/>
  <c r="D190" i="8"/>
  <c r="D189" i="8"/>
  <c r="D188" i="8"/>
  <c r="D184" i="8"/>
  <c r="D183" i="8"/>
  <c r="D182" i="8"/>
  <c r="D177" i="8"/>
  <c r="D172" i="8"/>
  <c r="D171" i="8"/>
  <c r="D158" i="8"/>
  <c r="D157" i="8"/>
  <c r="D156" i="8"/>
  <c r="D155" i="8"/>
  <c r="D154" i="8"/>
  <c r="D152" i="8"/>
  <c r="D151" i="8"/>
  <c r="D149" i="8"/>
  <c r="D148" i="8"/>
  <c r="D145" i="8"/>
  <c r="D132" i="8"/>
  <c r="D131" i="8"/>
  <c r="D129" i="8"/>
  <c r="D126" i="8"/>
  <c r="D125" i="8"/>
  <c r="D117" i="8"/>
  <c r="D112" i="8"/>
  <c r="D109" i="8"/>
  <c r="D101" i="8"/>
  <c r="D100" i="8"/>
  <c r="D85" i="8"/>
  <c r="D80" i="8"/>
  <c r="D79" i="8"/>
  <c r="D77" i="8"/>
  <c r="D76" i="8"/>
  <c r="D74" i="8"/>
  <c r="D70" i="8"/>
  <c r="D69" i="8"/>
  <c r="D66" i="8"/>
  <c r="D64" i="8"/>
  <c r="D61" i="8"/>
  <c r="D60" i="8"/>
  <c r="D58" i="8"/>
  <c r="D57" i="8"/>
  <c r="D55" i="8"/>
  <c r="D51" i="8"/>
  <c r="D50" i="8"/>
  <c r="D49" i="8"/>
  <c r="D48" i="8"/>
  <c r="D47" i="8"/>
  <c r="D46" i="8"/>
  <c r="D45" i="8"/>
  <c r="D44" i="8"/>
  <c r="D43" i="8"/>
  <c r="D42" i="8"/>
  <c r="D39" i="8"/>
  <c r="D36" i="8"/>
  <c r="D35" i="8"/>
  <c r="D34" i="8"/>
  <c r="D33" i="8"/>
  <c r="D30" i="8"/>
  <c r="D26" i="8"/>
  <c r="D16" i="8"/>
  <c r="D15" i="8"/>
  <c r="D10" i="8"/>
  <c r="D8" i="8"/>
  <c r="D7" i="8"/>
  <c r="D6" i="8"/>
  <c r="D107" i="9" l="1"/>
  <c r="I310" i="9"/>
  <c r="D175" i="9"/>
  <c r="I107" i="9"/>
  <c r="I175" i="9"/>
  <c r="I175" i="8"/>
  <c r="I107" i="8"/>
</calcChain>
</file>

<file path=xl/sharedStrings.xml><?xml version="1.0" encoding="utf-8"?>
<sst xmlns="http://schemas.openxmlformats.org/spreadsheetml/2006/main" count="3595" uniqueCount="392">
  <si>
    <t>ESTADO</t>
  </si>
  <si>
    <t>VALOR EN AVALÚO</t>
  </si>
  <si>
    <t>COSTO</t>
  </si>
  <si>
    <t>MEDIMAS EPS</t>
  </si>
  <si>
    <t>INVENTARIO VALORADO DE ACTIVOS - BIENES MUEBLES</t>
  </si>
  <si>
    <t>ITEM</t>
  </si>
  <si>
    <t>QTY. INV.</t>
  </si>
  <si>
    <t>CIUDAD</t>
  </si>
  <si>
    <t>DESCRIPCIÓN</t>
  </si>
  <si>
    <t>UBICACIÓN</t>
  </si>
  <si>
    <t>MODULO</t>
  </si>
  <si>
    <t>Estantes varios metalicos</t>
  </si>
  <si>
    <t>Poltrones en cuero sintetico negra de 1,2 y 3 puestos</t>
  </si>
  <si>
    <t>Puf cordoban negros cuadrados</t>
  </si>
  <si>
    <t>Cajoneras con 3 cajones metalicas</t>
  </si>
  <si>
    <t>Cajoneras con 3 cajones madera</t>
  </si>
  <si>
    <t>Extintores amarrillos, blancos y rojos</t>
  </si>
  <si>
    <t>Bases para extintores</t>
  </si>
  <si>
    <t>Tanden x4 silla plasticos color azul</t>
  </si>
  <si>
    <t>Estructura metalica para mesa</t>
  </si>
  <si>
    <t>Carro plastico para traslado de alimentos y medicamentos</t>
  </si>
  <si>
    <t>Mesas variadas- rectagular verdes</t>
  </si>
  <si>
    <t>Mesas redondas</t>
  </si>
  <si>
    <t>Mesas blancas rectangulares</t>
  </si>
  <si>
    <t>Escritorios de madera</t>
  </si>
  <si>
    <t>Cajones de madera- archivadores</t>
  </si>
  <si>
    <t>silla fijas</t>
  </si>
  <si>
    <t>Silla de rodachines tipo escritorio color negra</t>
  </si>
  <si>
    <t>Silla Fija plastica amarilla</t>
  </si>
  <si>
    <t>Silla de barra</t>
  </si>
  <si>
    <t>Tanden silla metalica x3 color gris</t>
  </si>
  <si>
    <t>Mesa para sala de juntas</t>
  </si>
  <si>
    <t>Cajoneras metalico</t>
  </si>
  <si>
    <t>Consolas de aire acondincionado</t>
  </si>
  <si>
    <t xml:space="preserve">Cajones para scaner </t>
  </si>
  <si>
    <t>Cajones para scaner metalicos</t>
  </si>
  <si>
    <t>Separadores de Fila</t>
  </si>
  <si>
    <t>Escaleras de tijera</t>
  </si>
  <si>
    <t>Cajas fuertes</t>
  </si>
  <si>
    <t>Repisa en marmol</t>
  </si>
  <si>
    <t>CPU de Computadores</t>
  </si>
  <si>
    <t>silla fijas de Malla negra</t>
  </si>
  <si>
    <t>Silla fijas tapizada sintetico negra</t>
  </si>
  <si>
    <t>Silla de Cafeteria negra</t>
  </si>
  <si>
    <t>silla fijas tapizada negra con patas de metal</t>
  </si>
  <si>
    <t xml:space="preserve">Tableros movibles </t>
  </si>
  <si>
    <t>Televisores</t>
  </si>
  <si>
    <t>Archivador de 3 cajones</t>
  </si>
  <si>
    <t>Percheros base triangular</t>
  </si>
  <si>
    <t>Nevera ejecutiva</t>
  </si>
  <si>
    <t xml:space="preserve">Grecas  </t>
  </si>
  <si>
    <t>Aspiradora</t>
  </si>
  <si>
    <t>Mesas</t>
  </si>
  <si>
    <t>Microondas</t>
  </si>
  <si>
    <t>Monitor de pantallas</t>
  </si>
  <si>
    <t xml:space="preserve">Teclados </t>
  </si>
  <si>
    <t>Bases de aire- computador</t>
  </si>
  <si>
    <t>Computadores Portatiles</t>
  </si>
  <si>
    <t>Hielera</t>
  </si>
  <si>
    <t>Cafeteras pequeñas</t>
  </si>
  <si>
    <t>Mouse con marca de medimas</t>
  </si>
  <si>
    <t>Modems de internet</t>
  </si>
  <si>
    <t>Pantallas tactiles-monitor</t>
  </si>
  <si>
    <t>Externa DVD-Discos</t>
  </si>
  <si>
    <t>Multitomas-tomas multiples</t>
  </si>
  <si>
    <t>Tonner de impresora</t>
  </si>
  <si>
    <t>Cargadores para portatiles</t>
  </si>
  <si>
    <t>Impresoras termicas</t>
  </si>
  <si>
    <t xml:space="preserve">Scanner </t>
  </si>
  <si>
    <t>Impresora HP Color Laser Jet PRO MFP M176n</t>
  </si>
  <si>
    <t>Bases de madera-monitores</t>
  </si>
  <si>
    <t>DVD-Video</t>
  </si>
  <si>
    <t>Traperos</t>
  </si>
  <si>
    <t>Escobas</t>
  </si>
  <si>
    <t>Recogedores plasticos para basura</t>
  </si>
  <si>
    <t>Camillas de Emergencia</t>
  </si>
  <si>
    <t>Chupas para destapar cifones</t>
  </si>
  <si>
    <t>Limpiador vidrios</t>
  </si>
  <si>
    <t>Impresoras de punto</t>
  </si>
  <si>
    <t>Cajoneras</t>
  </si>
  <si>
    <t>Nevera ejecutiva- Challenger</t>
  </si>
  <si>
    <t>Zapatos de dama- dotacion</t>
  </si>
  <si>
    <t>Tablets PC Smart Touchsmart Quicktab</t>
  </si>
  <si>
    <t>Dotacion zapatos, blusa, pantalon</t>
  </si>
  <si>
    <t xml:space="preserve">Bolsas para basura </t>
  </si>
  <si>
    <t>Guantes para limpieza domestica</t>
  </si>
  <si>
    <t>Celulares dañados y viejos</t>
  </si>
  <si>
    <t>Celulares PC Smart</t>
  </si>
  <si>
    <t>Celulares Redmi</t>
  </si>
  <si>
    <t>Percheros</t>
  </si>
  <si>
    <t>Papel higienico yumbo</t>
  </si>
  <si>
    <t>Cortadoras de papel</t>
  </si>
  <si>
    <t>Cepillos de Restregar</t>
  </si>
  <si>
    <t>Guantes blancos</t>
  </si>
  <si>
    <t>Telefonos IP</t>
  </si>
  <si>
    <t>Marca turnos</t>
  </si>
  <si>
    <t>Fichero</t>
  </si>
  <si>
    <t>Tablero de pared</t>
  </si>
  <si>
    <t>Mesa de junta</t>
  </si>
  <si>
    <t>Memorias 4Gigas</t>
  </si>
  <si>
    <t>Silla fijas en malla</t>
  </si>
  <si>
    <t>Memoria 16 Gigas</t>
  </si>
  <si>
    <t>Memoria disco duro</t>
  </si>
  <si>
    <t>Aire acondicionado portatil</t>
  </si>
  <si>
    <t>Cable de datos para computador y monitores CPU</t>
  </si>
  <si>
    <t>Mouse nuevos y usados</t>
  </si>
  <si>
    <t>Cables de poder</t>
  </si>
  <si>
    <t>Camaras de computador</t>
  </si>
  <si>
    <t>Cajas de papelerias</t>
  </si>
  <si>
    <t>Archivador de mesa, porta documentos- tray</t>
  </si>
  <si>
    <t>Pantalon dama elegante drill</t>
  </si>
  <si>
    <t>Camisas de dotacion medimas- dama</t>
  </si>
  <si>
    <t>Archivadores rodantes</t>
  </si>
  <si>
    <t>Pala de plastico</t>
  </si>
  <si>
    <t>Bases de televisor</t>
  </si>
  <si>
    <t>Dree para rack</t>
  </si>
  <si>
    <t>Cargadores de Celular</t>
  </si>
  <si>
    <t>SIM Claro</t>
  </si>
  <si>
    <t>Silla fija sintentica con base metalica cromoda color negra</t>
  </si>
  <si>
    <t>Mesa de centro con base de metal</t>
  </si>
  <si>
    <t>Silla fija sintetica color negra</t>
  </si>
  <si>
    <t>Potrona en paño color gris- individual</t>
  </si>
  <si>
    <t>Potrona en paño color gris- doble</t>
  </si>
  <si>
    <t>Potrona tapizada sintentica color negro- individual</t>
  </si>
  <si>
    <t>Cable Telefonico</t>
  </si>
  <si>
    <t>Cable de poder</t>
  </si>
  <si>
    <t>Archivador de 2 Cajones</t>
  </si>
  <si>
    <t>Alarmas Red contra incendios (roja)</t>
  </si>
  <si>
    <t>Huelleros para acceso- pro</t>
  </si>
  <si>
    <t>Cable HDMI</t>
  </si>
  <si>
    <t>Camaras para seguridad</t>
  </si>
  <si>
    <t>Cajas para sistema de seguridad (negro)</t>
  </si>
  <si>
    <t>Impresoras grandes</t>
  </si>
  <si>
    <t>Cable VGA</t>
  </si>
  <si>
    <t>Bases para Televisor</t>
  </si>
  <si>
    <t>Mouse</t>
  </si>
  <si>
    <t>Diademas de comunicación-Call Center</t>
  </si>
  <si>
    <t>Nevera</t>
  </si>
  <si>
    <t>Termos</t>
  </si>
  <si>
    <t xml:space="preserve">Extintores   </t>
  </si>
  <si>
    <t>Estructura para canecas de residuos</t>
  </si>
  <si>
    <t>Cajonera metalica 2 puertas</t>
  </si>
  <si>
    <t>Impresora de punto pequeña</t>
  </si>
  <si>
    <t>Maletin para portatil</t>
  </si>
  <si>
    <t>Router</t>
  </si>
  <si>
    <t>Impresora termica</t>
  </si>
  <si>
    <t>Regleta para sistemas de Rack- terminales</t>
  </si>
  <si>
    <t>Tablero rodante</t>
  </si>
  <si>
    <t>Greca Mediana</t>
  </si>
  <si>
    <t>Estantes para papeleria</t>
  </si>
  <si>
    <t>Papelera metalica pequeña</t>
  </si>
  <si>
    <t>Trituradora de papel</t>
  </si>
  <si>
    <t>Extintor amarillo</t>
  </si>
  <si>
    <t>Bolso de Botiquin</t>
  </si>
  <si>
    <t>Mesa</t>
  </si>
  <si>
    <t>Silla fija blanca de cafeteria</t>
  </si>
  <si>
    <t>Cepillos de escoba</t>
  </si>
  <si>
    <t>Impresora de punto</t>
  </si>
  <si>
    <t>Cargador de impresora HP</t>
  </si>
  <si>
    <t>Pistola de silicona</t>
  </si>
  <si>
    <t>Guillotina de papel</t>
  </si>
  <si>
    <t>Teclado</t>
  </si>
  <si>
    <t>Extension HDMI</t>
  </si>
  <si>
    <t>casillero de 3 cajones metalico</t>
  </si>
  <si>
    <t>Mesa plegable plastica</t>
  </si>
  <si>
    <t>Extintor Rojo</t>
  </si>
  <si>
    <t>Base de aire-computador</t>
  </si>
  <si>
    <t>Bolsas para basura-paquete</t>
  </si>
  <si>
    <t>Esponja de brillo</t>
  </si>
  <si>
    <t>Camara de Vigilancia</t>
  </si>
  <si>
    <t>Termometro COVID</t>
  </si>
  <si>
    <t>CPU pequeña</t>
  </si>
  <si>
    <t>Repetidores de señal</t>
  </si>
  <si>
    <t>IPE de internet- repetidoras de WIFI</t>
  </si>
  <si>
    <t>Cargadores para equipos de WIFI</t>
  </si>
  <si>
    <t>Papel de Manos</t>
  </si>
  <si>
    <t>Papel Jumbo</t>
  </si>
  <si>
    <t>Camilla de Emergencia</t>
  </si>
  <si>
    <t>Percheros metalicos</t>
  </si>
  <si>
    <t>Extintor Verde</t>
  </si>
  <si>
    <t>Caja de Loza</t>
  </si>
  <si>
    <t>DVR para camaras</t>
  </si>
  <si>
    <t>Hornos microondas</t>
  </si>
  <si>
    <t>Grecas electricas</t>
  </si>
  <si>
    <t>Baterias computo</t>
  </si>
  <si>
    <t>UPS pequeñas</t>
  </si>
  <si>
    <t>Neveras grandes y pequeñas</t>
  </si>
  <si>
    <t>UPS "grandes"</t>
  </si>
  <si>
    <t>Picadoras de papel</t>
  </si>
  <si>
    <t>Equipos aire acondicionado</t>
  </si>
  <si>
    <t>Equipos mini split 7 y split7</t>
  </si>
  <si>
    <t>Casset para unidad condensadora</t>
  </si>
  <si>
    <t>Condensadora industrial (Grande)</t>
  </si>
  <si>
    <t>Equipos aire acondicionado tipo cortina</t>
  </si>
  <si>
    <t>Equipos aire acondicionado tipo SPLIT-Consolas</t>
  </si>
  <si>
    <t>Equipo portatil</t>
  </si>
  <si>
    <t xml:space="preserve">Equipo aire acondicionado tipo centralizados </t>
  </si>
  <si>
    <t>Unidades condensadoras</t>
  </si>
  <si>
    <t>Cajones RACK (Pequeños)</t>
  </si>
  <si>
    <t>Cajones RACK (Grandes)</t>
  </si>
  <si>
    <t>Cajones para banco de baterias</t>
  </si>
  <si>
    <t>Cortinas para ventanas</t>
  </si>
  <si>
    <t>Ventiladores</t>
  </si>
  <si>
    <t>Tableros para anuncios o pizarras</t>
  </si>
  <si>
    <t>Bases para canecas de reciclaje</t>
  </si>
  <si>
    <t>Papeleras pequeñas madera</t>
  </si>
  <si>
    <t>Recipientes para reciclaje (Canecas 3 modulos)</t>
  </si>
  <si>
    <t>Canecas papeleras para el baño</t>
  </si>
  <si>
    <t xml:space="preserve">Caneca plastica </t>
  </si>
  <si>
    <t>Maderas escritorios y puesto de trabajo</t>
  </si>
  <si>
    <t>Impresoras</t>
  </si>
  <si>
    <t>Videobeam</t>
  </si>
  <si>
    <t>Switch</t>
  </si>
  <si>
    <t>Computadores portatiles</t>
  </si>
  <si>
    <t>Celulares</t>
  </si>
  <si>
    <t>Computadores</t>
  </si>
  <si>
    <t xml:space="preserve">Camara Palicon </t>
  </si>
  <si>
    <t>Camara Logitech</t>
  </si>
  <si>
    <t>Alarmas Red contra incendios</t>
  </si>
  <si>
    <t>Baterias para sistema de alarmas</t>
  </si>
  <si>
    <t>Reguladores de Voltaje</t>
  </si>
  <si>
    <t>Teclado de alarma</t>
  </si>
  <si>
    <t>Sensores de doble luz</t>
  </si>
  <si>
    <t>Bombas para condesados aire acondicionado</t>
  </si>
  <si>
    <t>Planta telefonica Huawei</t>
  </si>
  <si>
    <t xml:space="preserve">Impresora </t>
  </si>
  <si>
    <t>Canecas para alarma</t>
  </si>
  <si>
    <t>Cargador computador</t>
  </si>
  <si>
    <t>Repuestos de Proyector</t>
  </si>
  <si>
    <t>Equipo de perifoneo</t>
  </si>
  <si>
    <t>Cajas de Circuito para seguridad</t>
  </si>
  <si>
    <t>Microfonos</t>
  </si>
  <si>
    <t>Radios de comunicación</t>
  </si>
  <si>
    <t>Disco duro</t>
  </si>
  <si>
    <t>Impresora pequeña</t>
  </si>
  <si>
    <t>Fax</t>
  </si>
  <si>
    <t>Digiturno</t>
  </si>
  <si>
    <t>Telefono Antiguo</t>
  </si>
  <si>
    <t>Sumadora antigua</t>
  </si>
  <si>
    <t>Impresora HP</t>
  </si>
  <si>
    <t>Controles de aire acondicionado</t>
  </si>
  <si>
    <t>Estabilizadores para corriente</t>
  </si>
  <si>
    <t>Switches de WIFI</t>
  </si>
  <si>
    <t>Mini CPU de computador</t>
  </si>
  <si>
    <t>Controles de Televisión</t>
  </si>
  <si>
    <t>Impresora EPSON</t>
  </si>
  <si>
    <t>Proyector Videobeam</t>
  </si>
  <si>
    <t>Soportes para bandeja rack</t>
  </si>
  <si>
    <t>Tomas multiples</t>
  </si>
  <si>
    <t>Cables de datos</t>
  </si>
  <si>
    <t>Fichero de turno</t>
  </si>
  <si>
    <t>Silla Tanden x3 metal gris</t>
  </si>
  <si>
    <t>Silla tanden x3 plastica azul</t>
  </si>
  <si>
    <t>Silla Tanden x3 plastica gris</t>
  </si>
  <si>
    <t>Silla tanden x4 metal gris</t>
  </si>
  <si>
    <t>Silla tanden x4 plastico azul</t>
  </si>
  <si>
    <t>Silla tanden x4 plastico gris</t>
  </si>
  <si>
    <t>Silla Tanden x4 tapisada verde</t>
  </si>
  <si>
    <t>Silla tanden x3 tapisada verde</t>
  </si>
  <si>
    <t>Silla azul plastica</t>
  </si>
  <si>
    <t>Silla fija gris con descansa brazos</t>
  </si>
  <si>
    <t>Silla plastica Rimax-Blanca</t>
  </si>
  <si>
    <t>Silla de metal con base redonda y neumatica gris</t>
  </si>
  <si>
    <t>Silla fijas tapizado negro</t>
  </si>
  <si>
    <t>silla plasticas color mostaza</t>
  </si>
  <si>
    <t>Silla plasticas color naranja</t>
  </si>
  <si>
    <t>Silla plastica amarilla</t>
  </si>
  <si>
    <t>Silla plastica blanca alta</t>
  </si>
  <si>
    <t>Silla plastica Verde</t>
  </si>
  <si>
    <t>Silla plastica verde biche- alta</t>
  </si>
  <si>
    <t>Silla tapizada color rosado</t>
  </si>
  <si>
    <t>Silla plastica Rimax- Verde</t>
  </si>
  <si>
    <t>Silla fija tipo cafeteria-Negro</t>
  </si>
  <si>
    <t>Silla tipo barra color café</t>
  </si>
  <si>
    <t>Silla tapizada invidual tipo pupitre</t>
  </si>
  <si>
    <t>Silla fija tapizado color verde</t>
  </si>
  <si>
    <t>Silla fija en aluminio</t>
  </si>
  <si>
    <t>Silla fijas tapizadas negras-mallas</t>
  </si>
  <si>
    <t>Camilla plastica para primeros auxilios</t>
  </si>
  <si>
    <t>Kit control derrames</t>
  </si>
  <si>
    <t>Palas plasticas</t>
  </si>
  <si>
    <t>Puntos de desinfección "Metalicos"</t>
  </si>
  <si>
    <t>Maletin de primeros auxilios</t>
  </si>
  <si>
    <t>Botiquin de primero auxilios</t>
  </si>
  <si>
    <t>Frascos plasticos de Gel antibacterial</t>
  </si>
  <si>
    <t>Rollos toallas para manos</t>
  </si>
  <si>
    <t>Discos para brillar pisos</t>
  </si>
  <si>
    <t>Trapero</t>
  </si>
  <si>
    <t>Bolsas para basura 100x110</t>
  </si>
  <si>
    <t>Galones para limpiar vidrios y aseo</t>
  </si>
  <si>
    <t>Cajas tapa bocas</t>
  </si>
  <si>
    <t xml:space="preserve">cajas con tonner </t>
  </si>
  <si>
    <t>Silla de Masajes</t>
  </si>
  <si>
    <t>Carros para escurrir traperos</t>
  </si>
  <si>
    <t>Señalizadores plasticos para pisos humedos</t>
  </si>
  <si>
    <t>Muebles</t>
  </si>
  <si>
    <t>Tablas</t>
  </si>
  <si>
    <t>Vidrios</t>
  </si>
  <si>
    <t>Separador modulos/Panel division</t>
  </si>
  <si>
    <t xml:space="preserve">Marco para ventana division oficina </t>
  </si>
  <si>
    <t>Bandeja de estanteria/Modulo de oficina</t>
  </si>
  <si>
    <t>Parales de estanteria</t>
  </si>
  <si>
    <t>Estructura para divisiones de oficina</t>
  </si>
  <si>
    <t>Bases metalicas para muebles</t>
  </si>
  <si>
    <t>Canaleta sistema electrico para división oficina</t>
  </si>
  <si>
    <t>Maletines de computadores</t>
  </si>
  <si>
    <t>Poltrona Individual cordoban sintetico azul</t>
  </si>
  <si>
    <t>Puf Triangulares indivuales Cordoban sintetico azul</t>
  </si>
  <si>
    <t>Poltrona individual sala espera cuero sintentico color verde y café</t>
  </si>
  <si>
    <t>Poltrona individual cuero sintetico con rodachin color tabaco</t>
  </si>
  <si>
    <t>Muebles para registradora de 3 cajones</t>
  </si>
  <si>
    <t>Plantas electricas (Grupo Electrogeno)</t>
  </si>
  <si>
    <t>BUENO</t>
  </si>
  <si>
    <t>Bodega 1</t>
  </si>
  <si>
    <t>Modulo 1C</t>
  </si>
  <si>
    <t>Modulo 2C</t>
  </si>
  <si>
    <t>Modulo 3C</t>
  </si>
  <si>
    <t>Modulo 4C</t>
  </si>
  <si>
    <t>Modulo 5C</t>
  </si>
  <si>
    <t>Modulo 6C</t>
  </si>
  <si>
    <t>Modulo 7C</t>
  </si>
  <si>
    <t>Modulo 8C-9C-10C</t>
  </si>
  <si>
    <t>Modulo 1B</t>
  </si>
  <si>
    <t>Modulo CT2</t>
  </si>
  <si>
    <t>Modulo 10A-9A-8A-7A</t>
  </si>
  <si>
    <t>Modulo 6A</t>
  </si>
  <si>
    <t>Modulo 5A</t>
  </si>
  <si>
    <t>Modulo 4A</t>
  </si>
  <si>
    <t>Modulo 3A</t>
  </si>
  <si>
    <t>Modulo CT1</t>
  </si>
  <si>
    <t>Segundo piso</t>
  </si>
  <si>
    <t>Modelo 4C</t>
  </si>
  <si>
    <t>Modelo 3C</t>
  </si>
  <si>
    <t>Tercer piso- Telecomunicaciones</t>
  </si>
  <si>
    <t>Primer piso- Telecomunicaciones</t>
  </si>
  <si>
    <t>Bodega 2</t>
  </si>
  <si>
    <t>Modulo C2</t>
  </si>
  <si>
    <t xml:space="preserve">Modulo 10A-9A-8A </t>
  </si>
  <si>
    <t>Modulo 2A--5A</t>
  </si>
  <si>
    <t>Modulo 3A-4A</t>
  </si>
  <si>
    <t>Modulo 1C-4C-7C-6C</t>
  </si>
  <si>
    <t>Modulo 2C-7C</t>
  </si>
  <si>
    <t>Bodega 3</t>
  </si>
  <si>
    <t>Modulos 1C-2C-3C-4C</t>
  </si>
  <si>
    <t>Modulos 5C</t>
  </si>
  <si>
    <t>Modulos 6C</t>
  </si>
  <si>
    <t>Modulos 7C</t>
  </si>
  <si>
    <t>Modulos 8C-7A</t>
  </si>
  <si>
    <t>Modulos 9E-10E</t>
  </si>
  <si>
    <t>Mercancia ingresa de Outlet</t>
  </si>
  <si>
    <t>Sede 93</t>
  </si>
  <si>
    <t>Quinto piso</t>
  </si>
  <si>
    <t>INVENTARIO VALORADO DE BIENES MUEBLES</t>
  </si>
  <si>
    <t>FUNZA</t>
  </si>
  <si>
    <t>BOGOTA</t>
  </si>
  <si>
    <t>Unidad Evaporadora</t>
  </si>
  <si>
    <t>Camaras de Seguridad</t>
  </si>
  <si>
    <t>Sensores de Movimiento</t>
  </si>
  <si>
    <t>Lector de huellas</t>
  </si>
  <si>
    <t>Controles de alarmas cajas metalicas</t>
  </si>
  <si>
    <t>Camaras para porteria y Video telefono</t>
  </si>
  <si>
    <t xml:space="preserve">Dispensador "Liquidos" cf </t>
  </si>
  <si>
    <t>Reguador voltage 15 KWA</t>
  </si>
  <si>
    <t>Dispensadores para toallas de mano</t>
  </si>
  <si>
    <t>Digiturnos</t>
  </si>
  <si>
    <t>Impresoras Termicas Tiqueteadoras</t>
  </si>
  <si>
    <t>Base refrigerante para computador</t>
  </si>
  <si>
    <t>INSERVIBLE</t>
  </si>
  <si>
    <t>Vestier varios cuerpos - LOCKERS</t>
  </si>
  <si>
    <t>Pistola lector laser de barras</t>
  </si>
  <si>
    <t>Poltronas indiviuales en sintetico negra</t>
  </si>
  <si>
    <t>Monitor o pantalla</t>
  </si>
  <si>
    <t>Lector laser de barras tipo pistola</t>
  </si>
  <si>
    <t>Silla fija con tapizado en malla negra</t>
  </si>
  <si>
    <t>Silla fija tapizado negra-Cordoban</t>
  </si>
  <si>
    <t xml:space="preserve">Papeleras plasticas </t>
  </si>
  <si>
    <t>Traje de mujer dos piezas</t>
  </si>
  <si>
    <t>Memorias 8 Gigas</t>
  </si>
  <si>
    <t>SIN UTILIDAD</t>
  </si>
  <si>
    <t>TOTAL UNIDS.</t>
  </si>
  <si>
    <t>REGULAR</t>
  </si>
  <si>
    <t>OBSOLETO</t>
  </si>
  <si>
    <t>CONSUMIBLE</t>
  </si>
  <si>
    <t>MALO</t>
  </si>
  <si>
    <t>VALOR GRUPO FUNZA BODEGA 1</t>
  </si>
  <si>
    <t>VALOR FUNZA BODEGA 2</t>
  </si>
  <si>
    <t>VALOR FUNZA BODEGA 3</t>
  </si>
  <si>
    <t>VALOR BOGOTA SEDE 93</t>
  </si>
  <si>
    <t>RESUMEN</t>
  </si>
  <si>
    <t>TOTAL</t>
  </si>
  <si>
    <t>CANTIDAD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</si>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</sst>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$-409]#,##0"/>
    <numFmt numFmtId="165" formatCode="_-* #,##0_-;\-* #,##0_-;_-* &quot;-&quot;??_-;_-@_-"/>
    <numFmt numFmtId="166" formatCode="_-[$$-240A]\ * #,##0_-;\-[$$-240A]\ * #,##0_-;_-[$$-240A]\ * &quot;-&quot;??_-;_-@_-"/>
    <numFmt numFmtId="167" formatCode="&quot;$&quot;\ #,##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indexed="8"/>
      <name val="Verdana"/>
      <family val="2"/>
    </font>
    <font>
      <b/>
      <sz val="11"/>
      <color indexed="8"/>
      <name val="Verdana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Verdana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164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</cellStyleXfs>
  <cellXfs count="94">
    <xf numFmtId="0" fontId="0" fillId="0" borderId="0" xfId="0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7" fillId="0" borderId="5" xfId="2" applyNumberFormat="1" applyFont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" xfId="0" applyFill="1" applyBorder="1"/>
    <xf numFmtId="0" fontId="0" fillId="0" borderId="1" xfId="0" applyBorder="1"/>
    <xf numFmtId="0" fontId="0" fillId="0" borderId="10" xfId="0" applyBorder="1"/>
    <xf numFmtId="0" fontId="12" fillId="4" borderId="5" xfId="0" applyFont="1" applyFill="1" applyBorder="1" applyAlignment="1">
      <alignment horizontal="center" vertical="center"/>
    </xf>
    <xf numFmtId="0" fontId="0" fillId="0" borderId="8" xfId="0" applyBorder="1"/>
    <xf numFmtId="0" fontId="13" fillId="0" borderId="3" xfId="0" applyFont="1" applyBorder="1"/>
    <xf numFmtId="0" fontId="13" fillId="0" borderId="17" xfId="0" applyFont="1" applyBorder="1"/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3" borderId="16" xfId="0" applyFill="1" applyBorder="1"/>
    <xf numFmtId="0" fontId="0" fillId="3" borderId="5" xfId="0" applyFill="1" applyBorder="1"/>
    <xf numFmtId="3" fontId="10" fillId="3" borderId="5" xfId="0" applyNumberFormat="1" applyFont="1" applyFill="1" applyBorder="1" applyAlignment="1" applyProtection="1">
      <alignment vertical="center"/>
      <protection locked="0"/>
    </xf>
    <xf numFmtId="0" fontId="13" fillId="0" borderId="10" xfId="0" applyFont="1" applyBorder="1"/>
    <xf numFmtId="0" fontId="1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7" fontId="2" fillId="2" borderId="10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67" fontId="2" fillId="2" borderId="19" xfId="0" applyNumberFormat="1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67" fontId="2" fillId="2" borderId="17" xfId="0" applyNumberFormat="1" applyFont="1" applyFill="1" applyBorder="1" applyAlignment="1">
      <alignment horizontal="right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13" fillId="4" borderId="25" xfId="0" applyFont="1" applyFill="1" applyBorder="1"/>
    <xf numFmtId="167" fontId="2" fillId="4" borderId="22" xfId="0" applyNumberFormat="1" applyFont="1" applyFill="1" applyBorder="1" applyAlignment="1">
      <alignment horizontal="right" vertical="center" wrapText="1"/>
    </xf>
    <xf numFmtId="167" fontId="2" fillId="4" borderId="23" xfId="0" applyNumberFormat="1" applyFont="1" applyFill="1" applyBorder="1" applyAlignment="1">
      <alignment horizontal="right" vertical="center" wrapText="1"/>
    </xf>
    <xf numFmtId="0" fontId="0" fillId="4" borderId="2" xfId="0" applyFill="1" applyBorder="1" applyAlignment="1">
      <alignment horizontal="center" vertical="center"/>
    </xf>
    <xf numFmtId="0" fontId="13" fillId="4" borderId="8" xfId="0" applyFont="1" applyFill="1" applyBorder="1"/>
    <xf numFmtId="167" fontId="2" fillId="4" borderId="24" xfId="0" applyNumberFormat="1" applyFont="1" applyFill="1" applyBorder="1" applyAlignment="1">
      <alignment horizontal="right" vertical="center" wrapText="1"/>
    </xf>
    <xf numFmtId="167" fontId="2" fillId="4" borderId="2" xfId="0" applyNumberFormat="1" applyFont="1" applyFill="1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0" fillId="0" borderId="17" xfId="0" applyBorder="1"/>
    <xf numFmtId="0" fontId="12" fillId="0" borderId="2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3" fontId="9" fillId="2" borderId="10" xfId="0" applyNumberFormat="1" applyFont="1" applyFill="1" applyBorder="1" applyAlignment="1" applyProtection="1">
      <alignment vertical="top"/>
      <protection locked="0"/>
    </xf>
    <xf numFmtId="165" fontId="0" fillId="0" borderId="17" xfId="2" applyNumberFormat="1" applyFont="1" applyBorder="1"/>
    <xf numFmtId="166" fontId="16" fillId="3" borderId="1" xfId="2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17" xfId="0" applyFont="1" applyFill="1" applyBorder="1"/>
    <xf numFmtId="167" fontId="0" fillId="0" borderId="0" xfId="0" applyNumberFormat="1"/>
    <xf numFmtId="0" fontId="0" fillId="0" borderId="3" xfId="0" applyBorder="1"/>
    <xf numFmtId="167" fontId="0" fillId="0" borderId="3" xfId="0" applyNumberFormat="1" applyBorder="1"/>
    <xf numFmtId="0" fontId="12" fillId="0" borderId="3" xfId="0" applyFont="1" applyBorder="1"/>
    <xf numFmtId="167" fontId="12" fillId="0" borderId="3" xfId="0" applyNumberFormat="1" applyFont="1" applyBorder="1"/>
    <xf numFmtId="0" fontId="12" fillId="5" borderId="3" xfId="0" applyFont="1" applyFill="1" applyBorder="1" applyAlignment="1">
      <alignment horizontal="center"/>
    </xf>
    <xf numFmtId="165" fontId="0" fillId="0" borderId="3" xfId="2" applyNumberFormat="1" applyFont="1" applyBorder="1"/>
    <xf numFmtId="165" fontId="12" fillId="0" borderId="3" xfId="0" applyNumberFormat="1" applyFont="1" applyBorder="1"/>
  </cellXfs>
  <cellStyles count="7">
    <cellStyle name="Millares" xfId="2" builtinId="3"/>
    <cellStyle name="Millares 2" xfId="3" xr:uid="{88FD6664-1CCB-4287-AA33-4DDA3E26A881}"/>
    <cellStyle name="Normal" xfId="0" builtinId="0"/>
    <cellStyle name="Normal 11" xfId="4" xr:uid="{A82BE89F-6AC2-4C12-9DA2-27FDA8250076}"/>
    <cellStyle name="Normal 2" xfId="1" xr:uid="{00000000-0005-0000-0000-000001000000}"/>
    <cellStyle name="Normal 3" xfId="6" xr:uid="{CFFE947E-A72A-453C-A033-859AA5C422EF}"/>
    <cellStyle name="Normal 6 2" xfId="5" xr:uid="{3004D567-26AD-41C7-8E8F-EB74D48F97B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7"/>
  <sheetViews>
    <sheetView tabSelected="1" topLeftCell="A347" zoomScaleNormal="100" workbookViewId="0">
      <selection activeCell="I427" sqref="I427"/>
    </sheetView>
  </sheetViews>
  <sheetFormatPr baseColWidth="10" defaultRowHeight="15" x14ac:dyDescent="0.25"/>
  <cols>
    <col min="1" max="1" width="7" customWidth="1"/>
    <col min="2" max="2" width="14.140625" customWidth="1"/>
    <col min="3" max="3" width="50.140625" customWidth="1"/>
    <col min="4" max="4" width="10.28515625" customWidth="1"/>
    <col min="5" max="5" width="12.7109375" customWidth="1"/>
    <col min="6" max="6" width="15.5703125" customWidth="1"/>
    <col min="7" max="7" width="24.85546875" customWidth="1"/>
    <col min="8" max="8" width="16.140625" customWidth="1"/>
    <col min="9" max="9" width="20.140625" customWidth="1"/>
  </cols>
  <sheetData>
    <row r="1" spans="1:9" ht="19.350000000000001" customHeight="1" thickBot="1" x14ac:dyDescent="0.3">
      <c r="A1" s="70" t="s">
        <v>3</v>
      </c>
      <c r="B1" s="71"/>
      <c r="C1" s="71"/>
      <c r="D1" s="71"/>
      <c r="E1" s="71"/>
      <c r="F1" s="71"/>
      <c r="G1" s="71"/>
      <c r="H1" s="71"/>
      <c r="I1" s="72"/>
    </row>
    <row r="2" spans="1:9" ht="15.75" thickBot="1" x14ac:dyDescent="0.3">
      <c r="A2" s="73" t="s">
        <v>4</v>
      </c>
      <c r="B2" s="74"/>
      <c r="C2" s="74"/>
      <c r="D2" s="74"/>
      <c r="E2" s="74"/>
      <c r="F2" s="74"/>
      <c r="G2" s="74"/>
      <c r="H2" s="74"/>
      <c r="I2" s="75"/>
    </row>
    <row r="3" spans="1:9" ht="33.950000000000003" customHeight="1" thickBot="1" x14ac:dyDescent="0.3">
      <c r="A3" s="21" t="s">
        <v>5</v>
      </c>
      <c r="B3" s="16" t="s">
        <v>7</v>
      </c>
      <c r="C3" s="7" t="s">
        <v>8</v>
      </c>
      <c r="D3" s="11" t="s">
        <v>6</v>
      </c>
      <c r="E3" s="11" t="s">
        <v>0</v>
      </c>
      <c r="F3" s="11" t="s">
        <v>9</v>
      </c>
      <c r="G3" s="11" t="s">
        <v>10</v>
      </c>
      <c r="H3" s="15" t="s">
        <v>2</v>
      </c>
      <c r="I3" s="11" t="s">
        <v>1</v>
      </c>
    </row>
    <row r="4" spans="1:9" ht="14.45" customHeight="1" x14ac:dyDescent="0.25">
      <c r="A4" s="10">
        <v>1</v>
      </c>
      <c r="B4" s="32" t="s">
        <v>353</v>
      </c>
      <c r="C4" s="30" t="s">
        <v>311</v>
      </c>
      <c r="D4" s="31">
        <v>2</v>
      </c>
      <c r="E4" s="6" t="s">
        <v>312</v>
      </c>
      <c r="F4" s="31" t="s">
        <v>313</v>
      </c>
      <c r="G4" s="31" t="s">
        <v>314</v>
      </c>
      <c r="H4" s="34">
        <v>42675000</v>
      </c>
      <c r="I4" s="34">
        <v>44860000</v>
      </c>
    </row>
    <row r="5" spans="1:9" ht="14.45" customHeight="1" x14ac:dyDescent="0.25">
      <c r="A5" s="9">
        <v>2</v>
      </c>
      <c r="B5" s="33" t="s">
        <v>353</v>
      </c>
      <c r="C5" s="23" t="s">
        <v>355</v>
      </c>
      <c r="D5" s="25">
        <v>1</v>
      </c>
      <c r="E5" s="6" t="s">
        <v>312</v>
      </c>
      <c r="F5" s="25" t="s">
        <v>313</v>
      </c>
      <c r="G5" s="25" t="s">
        <v>315</v>
      </c>
      <c r="H5" s="34">
        <v>12658000</v>
      </c>
      <c r="I5" s="34">
        <v>12800000</v>
      </c>
    </row>
    <row r="6" spans="1:9" ht="14.45" customHeight="1" x14ac:dyDescent="0.25">
      <c r="A6" s="9">
        <v>3</v>
      </c>
      <c r="B6" s="33" t="s">
        <v>353</v>
      </c>
      <c r="C6" s="23" t="s">
        <v>356</v>
      </c>
      <c r="D6" s="25">
        <f>26+11+17+16+22+23+4+2</f>
        <v>121</v>
      </c>
      <c r="E6" s="6" t="s">
        <v>380</v>
      </c>
      <c r="F6" s="25" t="s">
        <v>313</v>
      </c>
      <c r="G6" s="25" t="s">
        <v>316</v>
      </c>
      <c r="H6" s="34">
        <v>1210000</v>
      </c>
      <c r="I6" s="34">
        <f t="shared" ref="I6:I68" si="0">H6*0.96</f>
        <v>1161600</v>
      </c>
    </row>
    <row r="7" spans="1:9" ht="14.45" customHeight="1" x14ac:dyDescent="0.25">
      <c r="A7" s="9">
        <v>4</v>
      </c>
      <c r="B7" s="33" t="s">
        <v>353</v>
      </c>
      <c r="C7" s="23" t="s">
        <v>357</v>
      </c>
      <c r="D7" s="25">
        <f>40+45+42+50+50+50+50+100+76+7+3+4</f>
        <v>517</v>
      </c>
      <c r="E7" s="6" t="s">
        <v>380</v>
      </c>
      <c r="F7" s="25" t="s">
        <v>313</v>
      </c>
      <c r="G7" s="25" t="s">
        <v>316</v>
      </c>
      <c r="H7" s="34">
        <v>2685000</v>
      </c>
      <c r="I7" s="34">
        <f t="shared" si="0"/>
        <v>2577600</v>
      </c>
    </row>
    <row r="8" spans="1:9" ht="14.45" customHeight="1" x14ac:dyDescent="0.25">
      <c r="A8" s="9">
        <v>5</v>
      </c>
      <c r="B8" s="33" t="s">
        <v>353</v>
      </c>
      <c r="C8" s="23" t="s">
        <v>358</v>
      </c>
      <c r="D8" s="25">
        <f>15+55+6</f>
        <v>76</v>
      </c>
      <c r="E8" s="6" t="s">
        <v>380</v>
      </c>
      <c r="F8" s="25" t="s">
        <v>313</v>
      </c>
      <c r="G8" s="25" t="s">
        <v>316</v>
      </c>
      <c r="H8" s="34">
        <v>1664500</v>
      </c>
      <c r="I8" s="34">
        <f t="shared" si="0"/>
        <v>1597920</v>
      </c>
    </row>
    <row r="9" spans="1:9" ht="14.45" customHeight="1" x14ac:dyDescent="0.25">
      <c r="A9" s="9">
        <v>6</v>
      </c>
      <c r="B9" s="33" t="s">
        <v>353</v>
      </c>
      <c r="C9" s="23" t="s">
        <v>359</v>
      </c>
      <c r="D9" s="25">
        <v>10</v>
      </c>
      <c r="E9" s="6" t="s">
        <v>380</v>
      </c>
      <c r="F9" s="25" t="s">
        <v>313</v>
      </c>
      <c r="G9" s="25" t="s">
        <v>317</v>
      </c>
      <c r="H9" s="34">
        <v>110000</v>
      </c>
      <c r="I9" s="34">
        <f t="shared" si="0"/>
        <v>105600</v>
      </c>
    </row>
    <row r="10" spans="1:9" ht="14.45" customHeight="1" x14ac:dyDescent="0.25">
      <c r="A10" s="9">
        <v>7</v>
      </c>
      <c r="B10" s="33" t="s">
        <v>353</v>
      </c>
      <c r="C10" s="23" t="s">
        <v>181</v>
      </c>
      <c r="D10" s="25">
        <f>3+9</f>
        <v>12</v>
      </c>
      <c r="E10" s="6" t="s">
        <v>312</v>
      </c>
      <c r="F10" s="25" t="s">
        <v>313</v>
      </c>
      <c r="G10" s="25" t="s">
        <v>317</v>
      </c>
      <c r="H10" s="34">
        <v>840000</v>
      </c>
      <c r="I10" s="34">
        <f t="shared" si="0"/>
        <v>806400</v>
      </c>
    </row>
    <row r="11" spans="1:9" ht="14.45" customHeight="1" x14ac:dyDescent="0.25">
      <c r="A11" s="9">
        <v>8</v>
      </c>
      <c r="B11" s="33" t="s">
        <v>353</v>
      </c>
      <c r="C11" s="23" t="s">
        <v>360</v>
      </c>
      <c r="D11" s="25">
        <v>3</v>
      </c>
      <c r="E11" s="6" t="s">
        <v>380</v>
      </c>
      <c r="F11" s="25" t="s">
        <v>313</v>
      </c>
      <c r="G11" s="25" t="s">
        <v>317</v>
      </c>
      <c r="H11" s="34">
        <v>60000</v>
      </c>
      <c r="I11" s="34">
        <f t="shared" si="0"/>
        <v>57600</v>
      </c>
    </row>
    <row r="12" spans="1:9" ht="14.45" customHeight="1" x14ac:dyDescent="0.25">
      <c r="A12" s="9">
        <v>9</v>
      </c>
      <c r="B12" s="33" t="s">
        <v>353</v>
      </c>
      <c r="C12" s="23" t="s">
        <v>182</v>
      </c>
      <c r="D12" s="25">
        <v>26</v>
      </c>
      <c r="E12" s="6" t="s">
        <v>380</v>
      </c>
      <c r="F12" s="25" t="s">
        <v>313</v>
      </c>
      <c r="G12" s="25" t="s">
        <v>318</v>
      </c>
      <c r="H12" s="34">
        <v>1040000</v>
      </c>
      <c r="I12" s="34">
        <f t="shared" si="0"/>
        <v>998400</v>
      </c>
    </row>
    <row r="13" spans="1:9" ht="14.45" customHeight="1" x14ac:dyDescent="0.25">
      <c r="A13" s="9">
        <v>10</v>
      </c>
      <c r="B13" s="33" t="s">
        <v>353</v>
      </c>
      <c r="C13" s="23" t="s">
        <v>183</v>
      </c>
      <c r="D13" s="25">
        <v>22</v>
      </c>
      <c r="E13" s="6" t="s">
        <v>380</v>
      </c>
      <c r="F13" s="25" t="s">
        <v>313</v>
      </c>
      <c r="G13" s="25" t="s">
        <v>318</v>
      </c>
      <c r="H13" s="34">
        <v>1416800</v>
      </c>
      <c r="I13" s="34">
        <v>1400000</v>
      </c>
    </row>
    <row r="14" spans="1:9" ht="14.45" customHeight="1" x14ac:dyDescent="0.25">
      <c r="A14" s="9">
        <v>11</v>
      </c>
      <c r="B14" s="33" t="s">
        <v>353</v>
      </c>
      <c r="C14" s="23" t="s">
        <v>184</v>
      </c>
      <c r="D14" s="25">
        <v>19</v>
      </c>
      <c r="E14" s="6" t="s">
        <v>380</v>
      </c>
      <c r="F14" s="25" t="s">
        <v>313</v>
      </c>
      <c r="G14" s="25" t="s">
        <v>319</v>
      </c>
      <c r="H14" s="34">
        <v>200000</v>
      </c>
      <c r="I14" s="34">
        <f t="shared" si="0"/>
        <v>192000</v>
      </c>
    </row>
    <row r="15" spans="1:9" ht="14.45" customHeight="1" x14ac:dyDescent="0.25">
      <c r="A15" s="9">
        <v>12</v>
      </c>
      <c r="B15" s="33" t="s">
        <v>353</v>
      </c>
      <c r="C15" s="23" t="s">
        <v>185</v>
      </c>
      <c r="D15" s="25">
        <f>10+11+9+8+9+12+13+9+2+2</f>
        <v>85</v>
      </c>
      <c r="E15" s="6" t="s">
        <v>312</v>
      </c>
      <c r="F15" s="25" t="s">
        <v>313</v>
      </c>
      <c r="G15" s="25" t="s">
        <v>319</v>
      </c>
      <c r="H15" s="34">
        <v>3387250</v>
      </c>
      <c r="I15" s="34">
        <f t="shared" si="0"/>
        <v>3251760</v>
      </c>
    </row>
    <row r="16" spans="1:9" ht="14.45" customHeight="1" x14ac:dyDescent="0.25">
      <c r="A16" s="9">
        <v>13</v>
      </c>
      <c r="B16" s="33" t="s">
        <v>353</v>
      </c>
      <c r="C16" s="23" t="s">
        <v>186</v>
      </c>
      <c r="D16" s="25">
        <f>4+3+1+1+1+1</f>
        <v>11</v>
      </c>
      <c r="E16" s="6" t="s">
        <v>380</v>
      </c>
      <c r="F16" s="25" t="s">
        <v>313</v>
      </c>
      <c r="G16" s="25" t="s">
        <v>320</v>
      </c>
      <c r="H16" s="34">
        <v>4224000</v>
      </c>
      <c r="I16" s="34">
        <f t="shared" si="0"/>
        <v>4055040</v>
      </c>
    </row>
    <row r="17" spans="1:9" ht="14.45" customHeight="1" x14ac:dyDescent="0.25">
      <c r="A17" s="9">
        <v>14</v>
      </c>
      <c r="B17" s="33" t="s">
        <v>353</v>
      </c>
      <c r="C17" s="23" t="s">
        <v>187</v>
      </c>
      <c r="D17" s="25">
        <v>28</v>
      </c>
      <c r="E17" s="6" t="s">
        <v>312</v>
      </c>
      <c r="F17" s="25" t="s">
        <v>313</v>
      </c>
      <c r="G17" s="25" t="s">
        <v>321</v>
      </c>
      <c r="H17" s="34">
        <v>19433400</v>
      </c>
      <c r="I17" s="34">
        <v>19123000</v>
      </c>
    </row>
    <row r="18" spans="1:9" ht="14.45" customHeight="1" x14ac:dyDescent="0.25">
      <c r="A18" s="9">
        <v>15</v>
      </c>
      <c r="B18" s="33" t="s">
        <v>353</v>
      </c>
      <c r="C18" s="23" t="s">
        <v>362</v>
      </c>
      <c r="D18" s="25">
        <v>3</v>
      </c>
      <c r="E18" s="6" t="s">
        <v>312</v>
      </c>
      <c r="F18" s="25" t="s">
        <v>313</v>
      </c>
      <c r="G18" s="25" t="s">
        <v>321</v>
      </c>
      <c r="H18" s="34">
        <v>4788600</v>
      </c>
      <c r="I18" s="34">
        <f t="shared" si="0"/>
        <v>4597056</v>
      </c>
    </row>
    <row r="19" spans="1:9" ht="14.45" customHeight="1" x14ac:dyDescent="0.25">
      <c r="A19" s="9">
        <v>16</v>
      </c>
      <c r="B19" s="33" t="s">
        <v>353</v>
      </c>
      <c r="C19" s="23" t="s">
        <v>188</v>
      </c>
      <c r="D19" s="25">
        <v>2</v>
      </c>
      <c r="E19" s="6" t="s">
        <v>312</v>
      </c>
      <c r="F19" s="25" t="s">
        <v>313</v>
      </c>
      <c r="G19" s="25" t="s">
        <v>321</v>
      </c>
      <c r="H19" s="34">
        <v>186800</v>
      </c>
      <c r="I19" s="34">
        <v>179300</v>
      </c>
    </row>
    <row r="20" spans="1:9" ht="14.45" customHeight="1" x14ac:dyDescent="0.25">
      <c r="A20" s="9">
        <v>17</v>
      </c>
      <c r="B20" s="33" t="s">
        <v>353</v>
      </c>
      <c r="C20" s="23" t="s">
        <v>361</v>
      </c>
      <c r="D20" s="25">
        <v>1</v>
      </c>
      <c r="E20" s="6" t="s">
        <v>380</v>
      </c>
      <c r="F20" s="25" t="s">
        <v>313</v>
      </c>
      <c r="G20" s="25" t="s">
        <v>321</v>
      </c>
      <c r="H20" s="34">
        <v>98750</v>
      </c>
      <c r="I20" s="34">
        <f t="shared" si="0"/>
        <v>94800</v>
      </c>
    </row>
    <row r="21" spans="1:9" ht="14.45" customHeight="1" x14ac:dyDescent="0.25">
      <c r="A21" s="9">
        <v>18</v>
      </c>
      <c r="B21" s="33" t="s">
        <v>353</v>
      </c>
      <c r="C21" s="23" t="s">
        <v>189</v>
      </c>
      <c r="D21" s="25">
        <v>22</v>
      </c>
      <c r="E21" s="6" t="s">
        <v>380</v>
      </c>
      <c r="F21" s="25" t="s">
        <v>313</v>
      </c>
      <c r="G21" s="25" t="s">
        <v>322</v>
      </c>
      <c r="H21" s="34">
        <v>8019000</v>
      </c>
      <c r="I21" s="34">
        <f t="shared" si="0"/>
        <v>7698240</v>
      </c>
    </row>
    <row r="22" spans="1:9" ht="14.45" customHeight="1" x14ac:dyDescent="0.25">
      <c r="A22" s="9">
        <v>19</v>
      </c>
      <c r="B22" s="33" t="s">
        <v>353</v>
      </c>
      <c r="C22" s="23" t="s">
        <v>190</v>
      </c>
      <c r="D22" s="25">
        <v>82</v>
      </c>
      <c r="E22" s="6" t="s">
        <v>380</v>
      </c>
      <c r="F22" s="25" t="s">
        <v>313</v>
      </c>
      <c r="G22" s="25" t="s">
        <v>322</v>
      </c>
      <c r="H22" s="34">
        <v>23370000</v>
      </c>
      <c r="I22" s="34">
        <f t="shared" si="0"/>
        <v>22435200</v>
      </c>
    </row>
    <row r="23" spans="1:9" ht="14.45" customHeight="1" x14ac:dyDescent="0.25">
      <c r="A23" s="9">
        <v>20</v>
      </c>
      <c r="B23" s="33" t="s">
        <v>353</v>
      </c>
      <c r="C23" s="23" t="s">
        <v>191</v>
      </c>
      <c r="D23" s="25">
        <v>28</v>
      </c>
      <c r="E23" s="6" t="s">
        <v>380</v>
      </c>
      <c r="F23" s="25" t="s">
        <v>313</v>
      </c>
      <c r="G23" s="25" t="s">
        <v>322</v>
      </c>
      <c r="H23" s="34">
        <v>2100000</v>
      </c>
      <c r="I23" s="34">
        <f t="shared" si="0"/>
        <v>2016000</v>
      </c>
    </row>
    <row r="24" spans="1:9" ht="14.45" customHeight="1" x14ac:dyDescent="0.25">
      <c r="A24" s="9">
        <v>21</v>
      </c>
      <c r="B24" s="33" t="s">
        <v>353</v>
      </c>
      <c r="C24" s="23" t="s">
        <v>192</v>
      </c>
      <c r="D24" s="25">
        <v>1</v>
      </c>
      <c r="E24" s="6" t="s">
        <v>312</v>
      </c>
      <c r="F24" s="25" t="s">
        <v>313</v>
      </c>
      <c r="G24" s="25" t="s">
        <v>322</v>
      </c>
      <c r="H24" s="34">
        <v>15674900</v>
      </c>
      <c r="I24" s="34">
        <f t="shared" si="0"/>
        <v>15047904</v>
      </c>
    </row>
    <row r="25" spans="1:9" ht="14.45" customHeight="1" x14ac:dyDescent="0.25">
      <c r="A25" s="9">
        <v>22</v>
      </c>
      <c r="B25" s="33" t="s">
        <v>353</v>
      </c>
      <c r="C25" s="23" t="s">
        <v>193</v>
      </c>
      <c r="D25" s="25">
        <v>15</v>
      </c>
      <c r="E25" s="6" t="s">
        <v>380</v>
      </c>
      <c r="F25" s="25" t="s">
        <v>313</v>
      </c>
      <c r="G25" s="25" t="s">
        <v>323</v>
      </c>
      <c r="H25" s="34">
        <v>5775000</v>
      </c>
      <c r="I25" s="34">
        <f t="shared" si="0"/>
        <v>5544000</v>
      </c>
    </row>
    <row r="26" spans="1:9" ht="14.45" customHeight="1" x14ac:dyDescent="0.25">
      <c r="A26" s="9">
        <v>23</v>
      </c>
      <c r="B26" s="33" t="s">
        <v>353</v>
      </c>
      <c r="C26" s="23" t="s">
        <v>194</v>
      </c>
      <c r="D26" s="25">
        <f>99+12</f>
        <v>111</v>
      </c>
      <c r="E26" s="6" t="s">
        <v>380</v>
      </c>
      <c r="F26" s="25" t="s">
        <v>313</v>
      </c>
      <c r="G26" s="25" t="s">
        <v>323</v>
      </c>
      <c r="H26" s="34">
        <v>15142620</v>
      </c>
      <c r="I26" s="34">
        <f t="shared" si="0"/>
        <v>14536915.199999999</v>
      </c>
    </row>
    <row r="27" spans="1:9" ht="14.45" customHeight="1" x14ac:dyDescent="0.25">
      <c r="A27" s="9">
        <v>24</v>
      </c>
      <c r="B27" s="33" t="s">
        <v>353</v>
      </c>
      <c r="C27" s="23" t="s">
        <v>195</v>
      </c>
      <c r="D27" s="25">
        <v>6</v>
      </c>
      <c r="E27" s="6" t="s">
        <v>380</v>
      </c>
      <c r="F27" s="25" t="s">
        <v>313</v>
      </c>
      <c r="G27" s="25" t="s">
        <v>323</v>
      </c>
      <c r="H27" s="34">
        <v>510000</v>
      </c>
      <c r="I27" s="34">
        <f t="shared" si="0"/>
        <v>489600</v>
      </c>
    </row>
    <row r="28" spans="1:9" ht="14.45" customHeight="1" x14ac:dyDescent="0.25">
      <c r="A28" s="9">
        <v>25</v>
      </c>
      <c r="B28" s="33" t="s">
        <v>353</v>
      </c>
      <c r="C28" s="23" t="s">
        <v>196</v>
      </c>
      <c r="D28" s="25">
        <v>64</v>
      </c>
      <c r="E28" s="6" t="s">
        <v>380</v>
      </c>
      <c r="F28" s="25" t="s">
        <v>313</v>
      </c>
      <c r="G28" s="25" t="s">
        <v>323</v>
      </c>
      <c r="H28" s="34">
        <v>48924000</v>
      </c>
      <c r="I28" s="34">
        <v>46970000</v>
      </c>
    </row>
    <row r="29" spans="1:9" ht="14.45" customHeight="1" x14ac:dyDescent="0.25">
      <c r="A29" s="9">
        <v>26</v>
      </c>
      <c r="B29" s="33" t="s">
        <v>353</v>
      </c>
      <c r="C29" s="23" t="s">
        <v>197</v>
      </c>
      <c r="D29" s="25">
        <v>9</v>
      </c>
      <c r="E29" s="6" t="s">
        <v>380</v>
      </c>
      <c r="F29" s="25" t="s">
        <v>313</v>
      </c>
      <c r="G29" s="25" t="s">
        <v>323</v>
      </c>
      <c r="H29" s="34">
        <v>6174800</v>
      </c>
      <c r="I29" s="34">
        <v>5928000</v>
      </c>
    </row>
    <row r="30" spans="1:9" ht="14.45" customHeight="1" x14ac:dyDescent="0.25">
      <c r="A30" s="9">
        <v>27</v>
      </c>
      <c r="B30" s="33" t="s">
        <v>353</v>
      </c>
      <c r="C30" s="23" t="s">
        <v>198</v>
      </c>
      <c r="D30" s="25">
        <f>10+13+6+18+9+12</f>
        <v>68</v>
      </c>
      <c r="E30" s="6" t="s">
        <v>312</v>
      </c>
      <c r="F30" s="25" t="s">
        <v>313</v>
      </c>
      <c r="G30" s="25" t="s">
        <v>324</v>
      </c>
      <c r="H30" s="34">
        <v>3468000</v>
      </c>
      <c r="I30" s="34">
        <f t="shared" si="0"/>
        <v>3329280</v>
      </c>
    </row>
    <row r="31" spans="1:9" ht="14.45" customHeight="1" x14ac:dyDescent="0.25">
      <c r="A31" s="9">
        <v>28</v>
      </c>
      <c r="B31" s="33" t="s">
        <v>353</v>
      </c>
      <c r="C31" s="23" t="s">
        <v>199</v>
      </c>
      <c r="D31" s="25">
        <v>28</v>
      </c>
      <c r="E31" s="6" t="s">
        <v>312</v>
      </c>
      <c r="F31" s="25" t="s">
        <v>313</v>
      </c>
      <c r="G31" s="25" t="s">
        <v>324</v>
      </c>
      <c r="H31" s="34">
        <v>4328800</v>
      </c>
      <c r="I31" s="34">
        <v>4155700</v>
      </c>
    </row>
    <row r="32" spans="1:9" ht="14.45" customHeight="1" x14ac:dyDescent="0.25">
      <c r="A32" s="9">
        <v>29</v>
      </c>
      <c r="B32" s="33" t="s">
        <v>353</v>
      </c>
      <c r="C32" s="23" t="s">
        <v>200</v>
      </c>
      <c r="D32" s="25">
        <v>4</v>
      </c>
      <c r="E32" s="6" t="s">
        <v>312</v>
      </c>
      <c r="F32" s="25" t="s">
        <v>313</v>
      </c>
      <c r="G32" s="25" t="s">
        <v>324</v>
      </c>
      <c r="H32" s="34">
        <v>288800</v>
      </c>
      <c r="I32" s="34">
        <f t="shared" si="0"/>
        <v>277248</v>
      </c>
    </row>
    <row r="33" spans="1:9" ht="14.45" customHeight="1" x14ac:dyDescent="0.25">
      <c r="A33" s="9">
        <v>30</v>
      </c>
      <c r="B33" s="33" t="s">
        <v>353</v>
      </c>
      <c r="C33" s="23" t="s">
        <v>201</v>
      </c>
      <c r="D33" s="25">
        <f>31+28+30+1</f>
        <v>90</v>
      </c>
      <c r="E33" s="6" t="s">
        <v>380</v>
      </c>
      <c r="F33" s="25" t="s">
        <v>313</v>
      </c>
      <c r="G33" s="25" t="s">
        <v>325</v>
      </c>
      <c r="H33" s="34">
        <v>990000</v>
      </c>
      <c r="I33" s="34">
        <f t="shared" si="0"/>
        <v>950400</v>
      </c>
    </row>
    <row r="34" spans="1:9" ht="14.45" customHeight="1" x14ac:dyDescent="0.25">
      <c r="A34" s="9">
        <v>31</v>
      </c>
      <c r="B34" s="33" t="s">
        <v>353</v>
      </c>
      <c r="C34" s="23" t="s">
        <v>202</v>
      </c>
      <c r="D34" s="25">
        <f>25+24+22+30+13+35+29+33</f>
        <v>211</v>
      </c>
      <c r="E34" s="6" t="s">
        <v>312</v>
      </c>
      <c r="F34" s="25" t="s">
        <v>313</v>
      </c>
      <c r="G34" s="25" t="s">
        <v>326</v>
      </c>
      <c r="H34" s="34">
        <v>5275000</v>
      </c>
      <c r="I34" s="34">
        <f t="shared" si="0"/>
        <v>5064000</v>
      </c>
    </row>
    <row r="35" spans="1:9" ht="14.45" customHeight="1" x14ac:dyDescent="0.25">
      <c r="A35" s="9">
        <v>32</v>
      </c>
      <c r="B35" s="33" t="s">
        <v>353</v>
      </c>
      <c r="C35" s="23" t="s">
        <v>203</v>
      </c>
      <c r="D35" s="25">
        <f>12+11</f>
        <v>23</v>
      </c>
      <c r="E35" s="6" t="s">
        <v>380</v>
      </c>
      <c r="F35" s="25" t="s">
        <v>313</v>
      </c>
      <c r="G35" s="25" t="s">
        <v>327</v>
      </c>
      <c r="H35" s="34">
        <v>345000</v>
      </c>
      <c r="I35" s="34">
        <f t="shared" si="0"/>
        <v>331200</v>
      </c>
    </row>
    <row r="36" spans="1:9" ht="14.45" customHeight="1" x14ac:dyDescent="0.25">
      <c r="A36" s="9">
        <v>33</v>
      </c>
      <c r="B36" s="33" t="s">
        <v>353</v>
      </c>
      <c r="C36" s="23" t="s">
        <v>204</v>
      </c>
      <c r="D36" s="25">
        <f>13+21+25</f>
        <v>59</v>
      </c>
      <c r="E36" s="6" t="s">
        <v>380</v>
      </c>
      <c r="F36" s="25" t="s">
        <v>313</v>
      </c>
      <c r="G36" s="25" t="s">
        <v>327</v>
      </c>
      <c r="H36" s="34">
        <v>708000</v>
      </c>
      <c r="I36" s="34">
        <f t="shared" si="0"/>
        <v>679680</v>
      </c>
    </row>
    <row r="37" spans="1:9" ht="14.45" customHeight="1" x14ac:dyDescent="0.25">
      <c r="A37" s="9">
        <v>34</v>
      </c>
      <c r="B37" s="33" t="s">
        <v>353</v>
      </c>
      <c r="C37" s="23" t="s">
        <v>205</v>
      </c>
      <c r="D37" s="25">
        <v>48</v>
      </c>
      <c r="E37" s="6" t="s">
        <v>380</v>
      </c>
      <c r="F37" s="25" t="s">
        <v>313</v>
      </c>
      <c r="G37" s="25" t="s">
        <v>328</v>
      </c>
      <c r="H37" s="34">
        <v>240000</v>
      </c>
      <c r="I37" s="34">
        <f t="shared" si="0"/>
        <v>230400</v>
      </c>
    </row>
    <row r="38" spans="1:9" ht="14.45" customHeight="1" x14ac:dyDescent="0.25">
      <c r="A38" s="9">
        <v>35</v>
      </c>
      <c r="B38" s="33" t="s">
        <v>353</v>
      </c>
      <c r="C38" s="23" t="s">
        <v>206</v>
      </c>
      <c r="D38" s="25">
        <v>7</v>
      </c>
      <c r="E38" s="6" t="s">
        <v>380</v>
      </c>
      <c r="F38" s="25" t="s">
        <v>313</v>
      </c>
      <c r="G38" s="25" t="s">
        <v>328</v>
      </c>
      <c r="H38" s="34">
        <v>350000</v>
      </c>
      <c r="I38" s="34">
        <f t="shared" si="0"/>
        <v>336000</v>
      </c>
    </row>
    <row r="39" spans="1:9" ht="14.45" customHeight="1" x14ac:dyDescent="0.25">
      <c r="A39" s="9">
        <v>36</v>
      </c>
      <c r="B39" s="33" t="s">
        <v>353</v>
      </c>
      <c r="C39" s="23" t="s">
        <v>363</v>
      </c>
      <c r="D39" s="25">
        <f>52+74+73</f>
        <v>199</v>
      </c>
      <c r="E39" s="6" t="s">
        <v>380</v>
      </c>
      <c r="F39" s="25" t="s">
        <v>313</v>
      </c>
      <c r="G39" s="25" t="s">
        <v>328</v>
      </c>
      <c r="H39" s="34">
        <v>995000</v>
      </c>
      <c r="I39" s="34">
        <f t="shared" si="0"/>
        <v>955200</v>
      </c>
    </row>
    <row r="40" spans="1:9" ht="14.45" customHeight="1" x14ac:dyDescent="0.25">
      <c r="A40" s="9">
        <v>37</v>
      </c>
      <c r="B40" s="33" t="s">
        <v>353</v>
      </c>
      <c r="C40" s="23" t="s">
        <v>207</v>
      </c>
      <c r="D40" s="25">
        <v>171</v>
      </c>
      <c r="E40" s="6" t="s">
        <v>380</v>
      </c>
      <c r="F40" s="25" t="s">
        <v>313</v>
      </c>
      <c r="G40" s="25" t="s">
        <v>328</v>
      </c>
      <c r="H40" s="34">
        <v>855000</v>
      </c>
      <c r="I40" s="34">
        <f t="shared" si="0"/>
        <v>820800</v>
      </c>
    </row>
    <row r="41" spans="1:9" ht="14.45" customHeight="1" x14ac:dyDescent="0.25">
      <c r="A41" s="9">
        <v>38</v>
      </c>
      <c r="B41" s="33" t="s">
        <v>353</v>
      </c>
      <c r="C41" s="23" t="s">
        <v>208</v>
      </c>
      <c r="D41" s="25">
        <v>512</v>
      </c>
      <c r="E41" s="6" t="s">
        <v>380</v>
      </c>
      <c r="F41" s="25" t="s">
        <v>313</v>
      </c>
      <c r="G41" s="25" t="s">
        <v>328</v>
      </c>
      <c r="H41" s="34">
        <v>2560000</v>
      </c>
      <c r="I41" s="34">
        <f t="shared" si="0"/>
        <v>2457600</v>
      </c>
    </row>
    <row r="42" spans="1:9" ht="14.45" customHeight="1" x14ac:dyDescent="0.25">
      <c r="A42" s="9">
        <v>39</v>
      </c>
      <c r="B42" s="33" t="s">
        <v>353</v>
      </c>
      <c r="C42" s="23" t="s">
        <v>209</v>
      </c>
      <c r="D42" s="25">
        <f>66+98+98+146+70+123+195+214+171+163+257+294+229+350</f>
        <v>2474</v>
      </c>
      <c r="E42" s="6" t="s">
        <v>380</v>
      </c>
      <c r="F42" s="25" t="s">
        <v>313</v>
      </c>
      <c r="G42" s="25" t="s">
        <v>329</v>
      </c>
      <c r="H42" s="34">
        <v>61850000</v>
      </c>
      <c r="I42" s="34">
        <f t="shared" si="0"/>
        <v>59376000</v>
      </c>
    </row>
    <row r="43" spans="1:9" ht="14.45" customHeight="1" x14ac:dyDescent="0.25">
      <c r="A43" s="9">
        <v>40</v>
      </c>
      <c r="B43" s="33" t="s">
        <v>353</v>
      </c>
      <c r="C43" s="23" t="s">
        <v>54</v>
      </c>
      <c r="D43" s="25">
        <f>270+193+117+527+693+335+22+16+263+686+2</f>
        <v>3124</v>
      </c>
      <c r="E43" s="6" t="s">
        <v>380</v>
      </c>
      <c r="F43" s="25" t="s">
        <v>313</v>
      </c>
      <c r="G43" s="25" t="s">
        <v>330</v>
      </c>
      <c r="H43" s="34">
        <v>149952000</v>
      </c>
      <c r="I43" s="34">
        <v>145634000</v>
      </c>
    </row>
    <row r="44" spans="1:9" ht="14.45" customHeight="1" x14ac:dyDescent="0.25">
      <c r="A44" s="9">
        <v>41</v>
      </c>
      <c r="B44" s="33" t="s">
        <v>353</v>
      </c>
      <c r="C44" s="23" t="s">
        <v>40</v>
      </c>
      <c r="D44" s="25">
        <f>528+56+786+37+12</f>
        <v>1419</v>
      </c>
      <c r="E44" s="6" t="s">
        <v>380</v>
      </c>
      <c r="F44" s="25" t="s">
        <v>313</v>
      </c>
      <c r="G44" s="25" t="s">
        <v>330</v>
      </c>
      <c r="H44" s="34">
        <v>96492000</v>
      </c>
      <c r="I44" s="34">
        <f t="shared" si="0"/>
        <v>92632320</v>
      </c>
    </row>
    <row r="45" spans="1:9" ht="14.45" customHeight="1" x14ac:dyDescent="0.25">
      <c r="A45" s="9">
        <v>42</v>
      </c>
      <c r="B45" s="33" t="s">
        <v>353</v>
      </c>
      <c r="C45" s="23" t="s">
        <v>210</v>
      </c>
      <c r="D45" s="25">
        <f>17+6+132+293+56+40+1+27+4</f>
        <v>576</v>
      </c>
      <c r="E45" s="6" t="s">
        <v>380</v>
      </c>
      <c r="F45" s="25" t="s">
        <v>313</v>
      </c>
      <c r="G45" s="25" t="s">
        <v>330</v>
      </c>
      <c r="H45" s="34">
        <v>87552000</v>
      </c>
      <c r="I45" s="34">
        <f t="shared" si="0"/>
        <v>84049920</v>
      </c>
    </row>
    <row r="46" spans="1:9" ht="14.45" customHeight="1" x14ac:dyDescent="0.25">
      <c r="A46" s="9">
        <v>43</v>
      </c>
      <c r="B46" s="33" t="s">
        <v>353</v>
      </c>
      <c r="C46" s="23" t="s">
        <v>211</v>
      </c>
      <c r="D46" s="25">
        <f>1+2+2+4</f>
        <v>9</v>
      </c>
      <c r="E46" s="6" t="s">
        <v>380</v>
      </c>
      <c r="F46" s="25" t="s">
        <v>313</v>
      </c>
      <c r="G46" s="25" t="s">
        <v>330</v>
      </c>
      <c r="H46" s="34">
        <v>2047500</v>
      </c>
      <c r="I46" s="34">
        <f t="shared" si="0"/>
        <v>1965600</v>
      </c>
    </row>
    <row r="47" spans="1:9" ht="14.45" customHeight="1" x14ac:dyDescent="0.25">
      <c r="A47" s="9">
        <v>44</v>
      </c>
      <c r="B47" s="33" t="s">
        <v>353</v>
      </c>
      <c r="C47" s="23" t="s">
        <v>46</v>
      </c>
      <c r="D47" s="25">
        <f>56+52+16</f>
        <v>124</v>
      </c>
      <c r="E47" s="6" t="s">
        <v>380</v>
      </c>
      <c r="F47" s="25" t="s">
        <v>313</v>
      </c>
      <c r="G47" s="25" t="s">
        <v>330</v>
      </c>
      <c r="H47" s="34">
        <v>38688000</v>
      </c>
      <c r="I47" s="34">
        <f t="shared" si="0"/>
        <v>37140480</v>
      </c>
    </row>
    <row r="48" spans="1:9" ht="14.45" customHeight="1" x14ac:dyDescent="0.25">
      <c r="A48" s="9">
        <v>45</v>
      </c>
      <c r="B48" s="33" t="s">
        <v>353</v>
      </c>
      <c r="C48" s="23" t="s">
        <v>68</v>
      </c>
      <c r="D48" s="25">
        <f>15+2</f>
        <v>17</v>
      </c>
      <c r="E48" s="6" t="s">
        <v>380</v>
      </c>
      <c r="F48" s="25" t="s">
        <v>313</v>
      </c>
      <c r="G48" s="25" t="s">
        <v>330</v>
      </c>
      <c r="H48" s="34">
        <v>4851800</v>
      </c>
      <c r="I48" s="34">
        <f t="shared" si="0"/>
        <v>4657728</v>
      </c>
    </row>
    <row r="49" spans="1:9" ht="14.45" customHeight="1" x14ac:dyDescent="0.25">
      <c r="A49" s="9">
        <v>46</v>
      </c>
      <c r="B49" s="33" t="s">
        <v>353</v>
      </c>
      <c r="C49" s="23" t="s">
        <v>212</v>
      </c>
      <c r="D49" s="25">
        <f>100+60</f>
        <v>160</v>
      </c>
      <c r="E49" s="6" t="s">
        <v>380</v>
      </c>
      <c r="F49" s="25" t="s">
        <v>313</v>
      </c>
      <c r="G49" s="25" t="s">
        <v>330</v>
      </c>
      <c r="H49" s="34">
        <v>3840000</v>
      </c>
      <c r="I49" s="34">
        <f t="shared" si="0"/>
        <v>3686400</v>
      </c>
    </row>
    <row r="50" spans="1:9" ht="14.45" customHeight="1" x14ac:dyDescent="0.25">
      <c r="A50" s="9">
        <v>47</v>
      </c>
      <c r="B50" s="33" t="s">
        <v>353</v>
      </c>
      <c r="C50" s="23" t="s">
        <v>213</v>
      </c>
      <c r="D50" s="25">
        <f>250+40+26+28</f>
        <v>344</v>
      </c>
      <c r="E50" s="6" t="s">
        <v>380</v>
      </c>
      <c r="F50" s="25" t="s">
        <v>313</v>
      </c>
      <c r="G50" s="25" t="s">
        <v>330</v>
      </c>
      <c r="H50" s="34">
        <v>54352000</v>
      </c>
      <c r="I50" s="34">
        <v>54200000</v>
      </c>
    </row>
    <row r="51" spans="1:9" ht="14.45" customHeight="1" x14ac:dyDescent="0.25">
      <c r="A51" s="9">
        <v>48</v>
      </c>
      <c r="B51" s="33" t="s">
        <v>353</v>
      </c>
      <c r="C51" s="23" t="s">
        <v>214</v>
      </c>
      <c r="D51" s="25">
        <f>16+29+40+8</f>
        <v>93</v>
      </c>
      <c r="E51" s="6" t="s">
        <v>380</v>
      </c>
      <c r="F51" s="25" t="s">
        <v>313</v>
      </c>
      <c r="G51" s="25" t="s">
        <v>330</v>
      </c>
      <c r="H51" s="34">
        <v>2325000</v>
      </c>
      <c r="I51" s="34">
        <f t="shared" si="0"/>
        <v>2232000</v>
      </c>
    </row>
    <row r="52" spans="1:9" ht="14.45" customHeight="1" x14ac:dyDescent="0.25">
      <c r="A52" s="9">
        <v>49</v>
      </c>
      <c r="B52" s="33" t="s">
        <v>353</v>
      </c>
      <c r="C52" s="23" t="s">
        <v>215</v>
      </c>
      <c r="D52" s="25">
        <v>5</v>
      </c>
      <c r="E52" s="6" t="s">
        <v>380</v>
      </c>
      <c r="F52" s="25" t="s">
        <v>313</v>
      </c>
      <c r="G52" s="25" t="s">
        <v>330</v>
      </c>
      <c r="H52" s="34">
        <v>400000</v>
      </c>
      <c r="I52" s="34">
        <f t="shared" si="0"/>
        <v>384000</v>
      </c>
    </row>
    <row r="53" spans="1:9" ht="14.45" customHeight="1" x14ac:dyDescent="0.25">
      <c r="A53" s="9">
        <v>50</v>
      </c>
      <c r="B53" s="33" t="s">
        <v>353</v>
      </c>
      <c r="C53" s="23" t="s">
        <v>364</v>
      </c>
      <c r="D53" s="25">
        <v>30</v>
      </c>
      <c r="E53" s="6" t="s">
        <v>380</v>
      </c>
      <c r="F53" s="25" t="s">
        <v>313</v>
      </c>
      <c r="G53" s="25" t="s">
        <v>330</v>
      </c>
      <c r="H53" s="34">
        <v>2520000</v>
      </c>
      <c r="I53" s="34">
        <f t="shared" si="0"/>
        <v>2419200</v>
      </c>
    </row>
    <row r="54" spans="1:9" ht="14.45" customHeight="1" x14ac:dyDescent="0.25">
      <c r="A54" s="9">
        <v>51</v>
      </c>
      <c r="B54" s="33" t="s">
        <v>353</v>
      </c>
      <c r="C54" s="23" t="s">
        <v>216</v>
      </c>
      <c r="D54" s="25">
        <v>1</v>
      </c>
      <c r="E54" s="6" t="s">
        <v>380</v>
      </c>
      <c r="F54" s="25" t="s">
        <v>313</v>
      </c>
      <c r="G54" s="25" t="s">
        <v>330</v>
      </c>
      <c r="H54" s="34">
        <v>97600</v>
      </c>
      <c r="I54" s="34">
        <f t="shared" si="0"/>
        <v>93696</v>
      </c>
    </row>
    <row r="55" spans="1:9" ht="14.45" customHeight="1" x14ac:dyDescent="0.25">
      <c r="A55" s="9">
        <v>52</v>
      </c>
      <c r="B55" s="33" t="s">
        <v>353</v>
      </c>
      <c r="C55" s="23" t="s">
        <v>217</v>
      </c>
      <c r="D55" s="25">
        <f>18+12+11+19+37+60</f>
        <v>157</v>
      </c>
      <c r="E55" s="6" t="s">
        <v>380</v>
      </c>
      <c r="F55" s="25" t="s">
        <v>313</v>
      </c>
      <c r="G55" s="25" t="s">
        <v>330</v>
      </c>
      <c r="H55" s="34">
        <v>3231060</v>
      </c>
      <c r="I55" s="34">
        <f t="shared" si="0"/>
        <v>3101817.6</v>
      </c>
    </row>
    <row r="56" spans="1:9" ht="14.45" customHeight="1" x14ac:dyDescent="0.25">
      <c r="A56" s="9">
        <v>53</v>
      </c>
      <c r="B56" s="33" t="s">
        <v>353</v>
      </c>
      <c r="C56" s="23" t="s">
        <v>218</v>
      </c>
      <c r="D56" s="25">
        <v>11</v>
      </c>
      <c r="E56" s="6" t="s">
        <v>380</v>
      </c>
      <c r="F56" s="25" t="s">
        <v>313</v>
      </c>
      <c r="G56" s="25" t="s">
        <v>331</v>
      </c>
      <c r="H56" s="34">
        <v>550000</v>
      </c>
      <c r="I56" s="34">
        <f t="shared" si="0"/>
        <v>528000</v>
      </c>
    </row>
    <row r="57" spans="1:9" ht="14.45" customHeight="1" x14ac:dyDescent="0.25">
      <c r="A57" s="9">
        <v>54</v>
      </c>
      <c r="B57" s="33" t="s">
        <v>353</v>
      </c>
      <c r="C57" s="23" t="s">
        <v>219</v>
      </c>
      <c r="D57" s="25">
        <f>20+1+1</f>
        <v>22</v>
      </c>
      <c r="E57" s="6" t="s">
        <v>380</v>
      </c>
      <c r="F57" s="25" t="s">
        <v>313</v>
      </c>
      <c r="G57" s="25" t="s">
        <v>331</v>
      </c>
      <c r="H57" s="34">
        <v>660000</v>
      </c>
      <c r="I57" s="34">
        <f t="shared" si="0"/>
        <v>633600</v>
      </c>
    </row>
    <row r="58" spans="1:9" ht="14.45" customHeight="1" x14ac:dyDescent="0.25">
      <c r="A58" s="9">
        <v>55</v>
      </c>
      <c r="B58" s="33" t="s">
        <v>353</v>
      </c>
      <c r="C58" s="23" t="s">
        <v>220</v>
      </c>
      <c r="D58" s="25">
        <f>27+2+7</f>
        <v>36</v>
      </c>
      <c r="E58" s="6" t="s">
        <v>380</v>
      </c>
      <c r="F58" s="25" t="s">
        <v>313</v>
      </c>
      <c r="G58" s="25" t="s">
        <v>331</v>
      </c>
      <c r="H58" s="34">
        <v>287280</v>
      </c>
      <c r="I58" s="34">
        <v>275800</v>
      </c>
    </row>
    <row r="59" spans="1:9" ht="14.45" customHeight="1" x14ac:dyDescent="0.25">
      <c r="A59" s="9">
        <v>56</v>
      </c>
      <c r="B59" s="33" t="s">
        <v>353</v>
      </c>
      <c r="C59" s="23" t="s">
        <v>221</v>
      </c>
      <c r="D59" s="25">
        <v>72</v>
      </c>
      <c r="E59" s="6" t="s">
        <v>380</v>
      </c>
      <c r="F59" s="25" t="s">
        <v>313</v>
      </c>
      <c r="G59" s="25" t="s">
        <v>331</v>
      </c>
      <c r="H59" s="34">
        <v>542880</v>
      </c>
      <c r="I59" s="34">
        <f t="shared" si="0"/>
        <v>521164.79999999999</v>
      </c>
    </row>
    <row r="60" spans="1:9" ht="14.45" customHeight="1" x14ac:dyDescent="0.25">
      <c r="A60" s="9">
        <v>57</v>
      </c>
      <c r="B60" s="33" t="s">
        <v>353</v>
      </c>
      <c r="C60" s="23" t="s">
        <v>222</v>
      </c>
      <c r="D60" s="25">
        <f>7+4+3+4+1+2</f>
        <v>21</v>
      </c>
      <c r="E60" s="6" t="s">
        <v>380</v>
      </c>
      <c r="F60" s="25" t="s">
        <v>313</v>
      </c>
      <c r="G60" s="25" t="s">
        <v>331</v>
      </c>
      <c r="H60" s="34">
        <v>153300</v>
      </c>
      <c r="I60" s="34">
        <f t="shared" si="0"/>
        <v>147168</v>
      </c>
    </row>
    <row r="61" spans="1:9" ht="14.45" customHeight="1" x14ac:dyDescent="0.25">
      <c r="A61" s="9">
        <v>58</v>
      </c>
      <c r="B61" s="33" t="s">
        <v>353</v>
      </c>
      <c r="C61" s="23" t="s">
        <v>223</v>
      </c>
      <c r="D61" s="25">
        <f>6+1+4</f>
        <v>11</v>
      </c>
      <c r="E61" s="6" t="s">
        <v>380</v>
      </c>
      <c r="F61" s="25" t="s">
        <v>313</v>
      </c>
      <c r="G61" s="25" t="s">
        <v>331</v>
      </c>
      <c r="H61" s="34">
        <v>265100</v>
      </c>
      <c r="I61" s="34">
        <f t="shared" si="0"/>
        <v>254496</v>
      </c>
    </row>
    <row r="62" spans="1:9" ht="14.45" customHeight="1" x14ac:dyDescent="0.25">
      <c r="A62" s="9">
        <v>59</v>
      </c>
      <c r="B62" s="33" t="s">
        <v>353</v>
      </c>
      <c r="C62" s="23" t="s">
        <v>224</v>
      </c>
      <c r="D62" s="25">
        <v>1</v>
      </c>
      <c r="E62" s="6" t="s">
        <v>380</v>
      </c>
      <c r="F62" s="25" t="s">
        <v>313</v>
      </c>
      <c r="G62" s="25" t="s">
        <v>332</v>
      </c>
      <c r="H62" s="34">
        <v>286500</v>
      </c>
      <c r="I62" s="34">
        <f t="shared" si="0"/>
        <v>275040</v>
      </c>
    </row>
    <row r="63" spans="1:9" ht="14.45" customHeight="1" x14ac:dyDescent="0.25">
      <c r="A63" s="9">
        <v>60</v>
      </c>
      <c r="B63" s="33" t="s">
        <v>353</v>
      </c>
      <c r="C63" s="23" t="s">
        <v>225</v>
      </c>
      <c r="D63" s="25">
        <v>1</v>
      </c>
      <c r="E63" s="6" t="s">
        <v>380</v>
      </c>
      <c r="F63" s="25" t="s">
        <v>313</v>
      </c>
      <c r="G63" s="25" t="s">
        <v>331</v>
      </c>
      <c r="H63" s="34">
        <v>176000</v>
      </c>
      <c r="I63" s="34">
        <f t="shared" si="0"/>
        <v>168960</v>
      </c>
    </row>
    <row r="64" spans="1:9" ht="14.45" customHeight="1" x14ac:dyDescent="0.25">
      <c r="A64" s="9">
        <v>61</v>
      </c>
      <c r="B64" s="33" t="s">
        <v>353</v>
      </c>
      <c r="C64" s="23" t="s">
        <v>226</v>
      </c>
      <c r="D64" s="25">
        <f>7+8+8+22+4+5+1</f>
        <v>55</v>
      </c>
      <c r="E64" s="6" t="s">
        <v>380</v>
      </c>
      <c r="F64" s="25" t="s">
        <v>313</v>
      </c>
      <c r="G64" s="25" t="s">
        <v>331</v>
      </c>
      <c r="H64" s="34">
        <v>275000</v>
      </c>
      <c r="I64" s="34">
        <f t="shared" si="0"/>
        <v>264000</v>
      </c>
    </row>
    <row r="65" spans="1:9" ht="14.45" customHeight="1" x14ac:dyDescent="0.25">
      <c r="A65" s="9">
        <v>62</v>
      </c>
      <c r="B65" s="33" t="s">
        <v>353</v>
      </c>
      <c r="C65" s="23" t="s">
        <v>227</v>
      </c>
      <c r="D65" s="25">
        <v>6</v>
      </c>
      <c r="E65" s="6" t="s">
        <v>380</v>
      </c>
      <c r="F65" s="25" t="s">
        <v>313</v>
      </c>
      <c r="G65" s="25" t="s">
        <v>332</v>
      </c>
      <c r="H65" s="34">
        <v>18000</v>
      </c>
      <c r="I65" s="34">
        <f t="shared" si="0"/>
        <v>17280</v>
      </c>
    </row>
    <row r="66" spans="1:9" ht="14.45" customHeight="1" x14ac:dyDescent="0.25">
      <c r="A66" s="9">
        <v>63</v>
      </c>
      <c r="B66" s="33" t="s">
        <v>353</v>
      </c>
      <c r="C66" s="23" t="s">
        <v>228</v>
      </c>
      <c r="D66" s="25">
        <f>3+2</f>
        <v>5</v>
      </c>
      <c r="E66" s="6" t="s">
        <v>380</v>
      </c>
      <c r="F66" s="25" t="s">
        <v>313</v>
      </c>
      <c r="G66" s="25" t="s">
        <v>332</v>
      </c>
      <c r="H66" s="34">
        <v>20000</v>
      </c>
      <c r="I66" s="34">
        <f t="shared" si="0"/>
        <v>19200</v>
      </c>
    </row>
    <row r="67" spans="1:9" ht="14.45" customHeight="1" x14ac:dyDescent="0.25">
      <c r="A67" s="9">
        <v>64</v>
      </c>
      <c r="B67" s="33" t="s">
        <v>353</v>
      </c>
      <c r="C67" s="23" t="s">
        <v>229</v>
      </c>
      <c r="D67" s="25">
        <v>2</v>
      </c>
      <c r="E67" s="6" t="s">
        <v>380</v>
      </c>
      <c r="F67" s="25" t="s">
        <v>313</v>
      </c>
      <c r="G67" s="25" t="s">
        <v>332</v>
      </c>
      <c r="H67" s="34">
        <v>76000</v>
      </c>
      <c r="I67" s="34">
        <f t="shared" si="0"/>
        <v>72960</v>
      </c>
    </row>
    <row r="68" spans="1:9" ht="14.45" customHeight="1" x14ac:dyDescent="0.25">
      <c r="A68" s="9">
        <v>65</v>
      </c>
      <c r="B68" s="33" t="s">
        <v>353</v>
      </c>
      <c r="C68" s="23" t="s">
        <v>230</v>
      </c>
      <c r="D68" s="25">
        <v>121</v>
      </c>
      <c r="E68" s="6" t="s">
        <v>380</v>
      </c>
      <c r="F68" s="25" t="s">
        <v>313</v>
      </c>
      <c r="G68" s="25" t="s">
        <v>332</v>
      </c>
      <c r="H68" s="34">
        <v>605000</v>
      </c>
      <c r="I68" s="34">
        <f t="shared" si="0"/>
        <v>580800</v>
      </c>
    </row>
    <row r="69" spans="1:9" ht="14.45" customHeight="1" x14ac:dyDescent="0.25">
      <c r="A69" s="9">
        <v>66</v>
      </c>
      <c r="B69" s="33" t="s">
        <v>353</v>
      </c>
      <c r="C69" s="23" t="s">
        <v>365</v>
      </c>
      <c r="D69" s="25">
        <f>2+2+2+4+6+3+6+3+2+6+1</f>
        <v>37</v>
      </c>
      <c r="E69" s="6" t="s">
        <v>380</v>
      </c>
      <c r="F69" s="25" t="s">
        <v>313</v>
      </c>
      <c r="G69" s="26" t="s">
        <v>333</v>
      </c>
      <c r="H69" s="34">
        <v>5354160</v>
      </c>
      <c r="I69" s="34">
        <f t="shared" ref="I69:I106" si="1">H69*0.96</f>
        <v>5139993.5999999996</v>
      </c>
    </row>
    <row r="70" spans="1:9" ht="14.45" customHeight="1" x14ac:dyDescent="0.25">
      <c r="A70" s="9">
        <v>67</v>
      </c>
      <c r="B70" s="33" t="s">
        <v>353</v>
      </c>
      <c r="C70" s="23" t="s">
        <v>144</v>
      </c>
      <c r="D70" s="25">
        <f>6+4+2+9+13</f>
        <v>34</v>
      </c>
      <c r="E70" s="6" t="s">
        <v>380</v>
      </c>
      <c r="F70" s="25" t="s">
        <v>313</v>
      </c>
      <c r="G70" s="26" t="s">
        <v>333</v>
      </c>
      <c r="H70" s="34">
        <v>761600</v>
      </c>
      <c r="I70" s="34">
        <f t="shared" si="1"/>
        <v>731136</v>
      </c>
    </row>
    <row r="71" spans="1:9" ht="14.45" customHeight="1" x14ac:dyDescent="0.25">
      <c r="A71" s="9">
        <v>68</v>
      </c>
      <c r="B71" s="33" t="s">
        <v>353</v>
      </c>
      <c r="C71" s="23" t="s">
        <v>231</v>
      </c>
      <c r="D71" s="25">
        <v>2</v>
      </c>
      <c r="E71" s="6" t="s">
        <v>380</v>
      </c>
      <c r="F71" s="25" t="s">
        <v>313</v>
      </c>
      <c r="G71" s="26" t="s">
        <v>333</v>
      </c>
      <c r="H71" s="34">
        <v>67800</v>
      </c>
      <c r="I71" s="34">
        <f t="shared" si="1"/>
        <v>65088</v>
      </c>
    </row>
    <row r="72" spans="1:9" ht="14.45" customHeight="1" x14ac:dyDescent="0.25">
      <c r="A72" s="9">
        <v>69</v>
      </c>
      <c r="B72" s="33" t="s">
        <v>353</v>
      </c>
      <c r="C72" s="23" t="s">
        <v>232</v>
      </c>
      <c r="D72" s="25">
        <v>1</v>
      </c>
      <c r="E72" s="6" t="s">
        <v>380</v>
      </c>
      <c r="F72" s="25" t="s">
        <v>313</v>
      </c>
      <c r="G72" s="26" t="s">
        <v>333</v>
      </c>
      <c r="H72" s="34">
        <v>40000</v>
      </c>
      <c r="I72" s="34">
        <f t="shared" si="1"/>
        <v>38400</v>
      </c>
    </row>
    <row r="73" spans="1:9" ht="14.45" customHeight="1" x14ac:dyDescent="0.25">
      <c r="A73" s="9">
        <v>70</v>
      </c>
      <c r="B73" s="33" t="s">
        <v>353</v>
      </c>
      <c r="C73" s="23" t="s">
        <v>233</v>
      </c>
      <c r="D73" s="25">
        <v>3</v>
      </c>
      <c r="E73" s="6" t="s">
        <v>380</v>
      </c>
      <c r="F73" s="25" t="s">
        <v>313</v>
      </c>
      <c r="G73" s="26" t="s">
        <v>333</v>
      </c>
      <c r="H73" s="34">
        <v>180000</v>
      </c>
      <c r="I73" s="34">
        <f t="shared" si="1"/>
        <v>172800</v>
      </c>
    </row>
    <row r="74" spans="1:9" ht="14.45" customHeight="1" x14ac:dyDescent="0.25">
      <c r="A74" s="9">
        <v>71</v>
      </c>
      <c r="B74" s="33" t="s">
        <v>353</v>
      </c>
      <c r="C74" s="24" t="s">
        <v>94</v>
      </c>
      <c r="D74" s="25">
        <f>7+10+7+6+3+7+8+11+8+9+6+11+6+6+1+3+5+6+2+4+3+6+6+6+6+18+7+42+8</f>
        <v>228</v>
      </c>
      <c r="E74" s="6" t="s">
        <v>380</v>
      </c>
      <c r="F74" s="25" t="s">
        <v>313</v>
      </c>
      <c r="G74" s="26" t="s">
        <v>333</v>
      </c>
      <c r="H74" s="34">
        <v>4218000</v>
      </c>
      <c r="I74" s="34">
        <f t="shared" si="1"/>
        <v>4049280</v>
      </c>
    </row>
    <row r="75" spans="1:9" ht="14.45" customHeight="1" x14ac:dyDescent="0.25">
      <c r="A75" s="9">
        <v>72</v>
      </c>
      <c r="B75" s="33" t="s">
        <v>353</v>
      </c>
      <c r="C75" s="23" t="s">
        <v>234</v>
      </c>
      <c r="D75" s="25">
        <v>1</v>
      </c>
      <c r="E75" s="6" t="s">
        <v>380</v>
      </c>
      <c r="F75" s="25" t="s">
        <v>313</v>
      </c>
      <c r="G75" s="26" t="s">
        <v>333</v>
      </c>
      <c r="H75" s="34">
        <v>48000</v>
      </c>
      <c r="I75" s="34">
        <f t="shared" si="1"/>
        <v>46080</v>
      </c>
    </row>
    <row r="76" spans="1:9" ht="14.45" customHeight="1" x14ac:dyDescent="0.25">
      <c r="A76" s="9">
        <v>73</v>
      </c>
      <c r="B76" s="33" t="s">
        <v>353</v>
      </c>
      <c r="C76" s="23" t="s">
        <v>235</v>
      </c>
      <c r="D76" s="25">
        <f>1+1</f>
        <v>2</v>
      </c>
      <c r="E76" s="6" t="s">
        <v>381</v>
      </c>
      <c r="F76" s="25" t="s">
        <v>313</v>
      </c>
      <c r="G76" s="26" t="s">
        <v>333</v>
      </c>
      <c r="H76" s="34">
        <v>10000</v>
      </c>
      <c r="I76" s="34">
        <f t="shared" si="1"/>
        <v>9600</v>
      </c>
    </row>
    <row r="77" spans="1:9" ht="14.45" customHeight="1" x14ac:dyDescent="0.25">
      <c r="A77" s="9">
        <v>74</v>
      </c>
      <c r="B77" s="33" t="s">
        <v>353</v>
      </c>
      <c r="C77" s="23" t="s">
        <v>173</v>
      </c>
      <c r="D77" s="25">
        <f>7+1+2</f>
        <v>10</v>
      </c>
      <c r="E77" s="6" t="s">
        <v>380</v>
      </c>
      <c r="F77" s="25" t="s">
        <v>313</v>
      </c>
      <c r="G77" s="26" t="s">
        <v>333</v>
      </c>
      <c r="H77" s="34">
        <v>120000</v>
      </c>
      <c r="I77" s="34">
        <f t="shared" si="1"/>
        <v>115200</v>
      </c>
    </row>
    <row r="78" spans="1:9" ht="14.45" customHeight="1" x14ac:dyDescent="0.25">
      <c r="A78" s="9">
        <v>75</v>
      </c>
      <c r="B78" s="33" t="s">
        <v>353</v>
      </c>
      <c r="C78" s="23" t="s">
        <v>236</v>
      </c>
      <c r="D78" s="25">
        <v>2</v>
      </c>
      <c r="E78" s="6" t="s">
        <v>380</v>
      </c>
      <c r="F78" s="25" t="s">
        <v>313</v>
      </c>
      <c r="G78" s="26" t="s">
        <v>333</v>
      </c>
      <c r="H78" s="34">
        <v>168000</v>
      </c>
      <c r="I78" s="34">
        <f t="shared" si="1"/>
        <v>161280</v>
      </c>
    </row>
    <row r="79" spans="1:9" ht="14.45" customHeight="1" x14ac:dyDescent="0.25">
      <c r="A79" s="9">
        <v>76</v>
      </c>
      <c r="B79" s="33" t="s">
        <v>353</v>
      </c>
      <c r="C79" s="23" t="s">
        <v>237</v>
      </c>
      <c r="D79" s="25">
        <f>1+6+7+8</f>
        <v>22</v>
      </c>
      <c r="E79" s="6" t="s">
        <v>381</v>
      </c>
      <c r="F79" s="25" t="s">
        <v>313</v>
      </c>
      <c r="G79" s="26" t="s">
        <v>333</v>
      </c>
      <c r="H79" s="34">
        <v>110000</v>
      </c>
      <c r="I79" s="34">
        <f t="shared" si="1"/>
        <v>105600</v>
      </c>
    </row>
    <row r="80" spans="1:9" ht="14.45" customHeight="1" x14ac:dyDescent="0.25">
      <c r="A80" s="9">
        <v>77</v>
      </c>
      <c r="B80" s="33" t="s">
        <v>353</v>
      </c>
      <c r="C80" s="23" t="s">
        <v>157</v>
      </c>
      <c r="D80" s="25">
        <f>3+3+2</f>
        <v>8</v>
      </c>
      <c r="E80" s="6" t="s">
        <v>380</v>
      </c>
      <c r="F80" s="25" t="s">
        <v>313</v>
      </c>
      <c r="G80" s="26" t="s">
        <v>333</v>
      </c>
      <c r="H80" s="34">
        <v>640000</v>
      </c>
      <c r="I80" s="34">
        <f t="shared" si="1"/>
        <v>614400</v>
      </c>
    </row>
    <row r="81" spans="1:9" ht="14.45" customHeight="1" x14ac:dyDescent="0.25">
      <c r="A81" s="9">
        <v>78</v>
      </c>
      <c r="B81" s="33" t="s">
        <v>353</v>
      </c>
      <c r="C81" s="23" t="s">
        <v>238</v>
      </c>
      <c r="D81" s="25">
        <v>2</v>
      </c>
      <c r="E81" s="6" t="s">
        <v>381</v>
      </c>
      <c r="F81" s="25" t="s">
        <v>313</v>
      </c>
      <c r="G81" s="26" t="s">
        <v>333</v>
      </c>
      <c r="H81" s="34">
        <v>8000</v>
      </c>
      <c r="I81" s="34">
        <f t="shared" si="1"/>
        <v>7680</v>
      </c>
    </row>
    <row r="82" spans="1:9" ht="14.45" customHeight="1" x14ac:dyDescent="0.25">
      <c r="A82" s="9">
        <v>79</v>
      </c>
      <c r="B82" s="33" t="s">
        <v>353</v>
      </c>
      <c r="C82" s="23" t="s">
        <v>170</v>
      </c>
      <c r="D82" s="25">
        <v>15</v>
      </c>
      <c r="E82" s="6" t="s">
        <v>380</v>
      </c>
      <c r="F82" s="25" t="s">
        <v>313</v>
      </c>
      <c r="G82" s="26" t="s">
        <v>333</v>
      </c>
      <c r="H82" s="34">
        <v>97600</v>
      </c>
      <c r="I82" s="34">
        <f t="shared" si="1"/>
        <v>93696</v>
      </c>
    </row>
    <row r="83" spans="1:9" ht="14.45" customHeight="1" x14ac:dyDescent="0.25">
      <c r="A83" s="9">
        <v>80</v>
      </c>
      <c r="B83" s="33" t="s">
        <v>353</v>
      </c>
      <c r="C83" s="23" t="s">
        <v>239</v>
      </c>
      <c r="D83" s="25">
        <v>1</v>
      </c>
      <c r="E83" s="6" t="s">
        <v>380</v>
      </c>
      <c r="F83" s="25" t="s">
        <v>313</v>
      </c>
      <c r="G83" s="26" t="s">
        <v>333</v>
      </c>
      <c r="H83" s="34">
        <v>76500</v>
      </c>
      <c r="I83" s="34">
        <f t="shared" si="1"/>
        <v>73440</v>
      </c>
    </row>
    <row r="84" spans="1:9" ht="14.45" customHeight="1" x14ac:dyDescent="0.25">
      <c r="A84" s="9">
        <v>81</v>
      </c>
      <c r="B84" s="33" t="s">
        <v>353</v>
      </c>
      <c r="C84" s="23" t="s">
        <v>240</v>
      </c>
      <c r="D84" s="25">
        <v>3</v>
      </c>
      <c r="E84" s="6" t="s">
        <v>380</v>
      </c>
      <c r="F84" s="25" t="s">
        <v>313</v>
      </c>
      <c r="G84" s="26" t="s">
        <v>333</v>
      </c>
      <c r="H84" s="34">
        <v>3000</v>
      </c>
      <c r="I84" s="34">
        <v>3000</v>
      </c>
    </row>
    <row r="85" spans="1:9" ht="14.45" customHeight="1" x14ac:dyDescent="0.25">
      <c r="A85" s="9">
        <v>82</v>
      </c>
      <c r="B85" s="33" t="s">
        <v>353</v>
      </c>
      <c r="C85" s="23" t="s">
        <v>241</v>
      </c>
      <c r="D85" s="25">
        <f>8+1</f>
        <v>9</v>
      </c>
      <c r="E85" s="6" t="s">
        <v>380</v>
      </c>
      <c r="F85" s="25" t="s">
        <v>313</v>
      </c>
      <c r="G85" s="26" t="s">
        <v>333</v>
      </c>
      <c r="H85" s="34">
        <v>135000</v>
      </c>
      <c r="I85" s="34">
        <f t="shared" si="1"/>
        <v>129600</v>
      </c>
    </row>
    <row r="86" spans="1:9" ht="14.45" customHeight="1" x14ac:dyDescent="0.25">
      <c r="A86" s="9">
        <v>83</v>
      </c>
      <c r="B86" s="33" t="s">
        <v>353</v>
      </c>
      <c r="C86" s="23" t="s">
        <v>242</v>
      </c>
      <c r="D86" s="25">
        <v>32</v>
      </c>
      <c r="E86" s="6" t="s">
        <v>380</v>
      </c>
      <c r="F86" s="25" t="s">
        <v>313</v>
      </c>
      <c r="G86" s="26" t="s">
        <v>333</v>
      </c>
      <c r="H86" s="34">
        <v>1280000</v>
      </c>
      <c r="I86" s="34">
        <f t="shared" si="1"/>
        <v>1228800</v>
      </c>
    </row>
    <row r="87" spans="1:9" ht="14.45" customHeight="1" x14ac:dyDescent="0.25">
      <c r="A87" s="9">
        <v>84</v>
      </c>
      <c r="B87" s="33" t="s">
        <v>353</v>
      </c>
      <c r="C87" s="23" t="s">
        <v>107</v>
      </c>
      <c r="D87" s="25">
        <v>20</v>
      </c>
      <c r="E87" s="6" t="s">
        <v>380</v>
      </c>
      <c r="F87" s="25" t="s">
        <v>313</v>
      </c>
      <c r="G87" s="26" t="s">
        <v>333</v>
      </c>
      <c r="H87" s="34">
        <v>110000</v>
      </c>
      <c r="I87" s="34">
        <f t="shared" si="1"/>
        <v>105600</v>
      </c>
    </row>
    <row r="88" spans="1:9" ht="14.45" customHeight="1" x14ac:dyDescent="0.25">
      <c r="A88" s="9">
        <v>85</v>
      </c>
      <c r="B88" s="33" t="s">
        <v>353</v>
      </c>
      <c r="C88" s="23" t="s">
        <v>243</v>
      </c>
      <c r="D88" s="25">
        <v>9</v>
      </c>
      <c r="E88" s="6" t="s">
        <v>380</v>
      </c>
      <c r="F88" s="25" t="s">
        <v>313</v>
      </c>
      <c r="G88" s="26" t="s">
        <v>333</v>
      </c>
      <c r="H88" s="34">
        <v>728000</v>
      </c>
      <c r="I88" s="34">
        <f t="shared" si="1"/>
        <v>698880</v>
      </c>
    </row>
    <row r="89" spans="1:9" ht="14.45" customHeight="1" x14ac:dyDescent="0.25">
      <c r="A89" s="9">
        <v>86</v>
      </c>
      <c r="B89" s="33" t="s">
        <v>353</v>
      </c>
      <c r="C89" s="23" t="s">
        <v>240</v>
      </c>
      <c r="D89" s="25">
        <v>25</v>
      </c>
      <c r="E89" s="6" t="s">
        <v>380</v>
      </c>
      <c r="F89" s="25" t="s">
        <v>313</v>
      </c>
      <c r="G89" s="26" t="s">
        <v>333</v>
      </c>
      <c r="H89" s="34">
        <v>25000</v>
      </c>
      <c r="I89" s="34">
        <f t="shared" si="1"/>
        <v>24000</v>
      </c>
    </row>
    <row r="90" spans="1:9" ht="14.45" customHeight="1" x14ac:dyDescent="0.25">
      <c r="A90" s="9">
        <v>87</v>
      </c>
      <c r="B90" s="33" t="s">
        <v>353</v>
      </c>
      <c r="C90" s="23" t="s">
        <v>244</v>
      </c>
      <c r="D90" s="25">
        <v>30</v>
      </c>
      <c r="E90" s="6" t="s">
        <v>380</v>
      </c>
      <c r="F90" s="25" t="s">
        <v>313</v>
      </c>
      <c r="G90" s="26" t="s">
        <v>333</v>
      </c>
      <c r="H90" s="34">
        <v>30000</v>
      </c>
      <c r="I90" s="34">
        <f t="shared" si="1"/>
        <v>28800</v>
      </c>
    </row>
    <row r="91" spans="1:9" ht="14.45" customHeight="1" x14ac:dyDescent="0.25">
      <c r="A91" s="9">
        <v>88</v>
      </c>
      <c r="B91" s="33" t="s">
        <v>353</v>
      </c>
      <c r="C91" s="23" t="s">
        <v>245</v>
      </c>
      <c r="D91" s="25">
        <v>1</v>
      </c>
      <c r="E91" s="6" t="s">
        <v>380</v>
      </c>
      <c r="F91" s="25" t="s">
        <v>313</v>
      </c>
      <c r="G91" s="26" t="s">
        <v>333</v>
      </c>
      <c r="H91" s="34">
        <v>132000</v>
      </c>
      <c r="I91" s="34">
        <f t="shared" si="1"/>
        <v>126720</v>
      </c>
    </row>
    <row r="92" spans="1:9" ht="14.45" customHeight="1" x14ac:dyDescent="0.25">
      <c r="A92" s="9">
        <v>89</v>
      </c>
      <c r="B92" s="33" t="s">
        <v>353</v>
      </c>
      <c r="C92" s="23" t="s">
        <v>246</v>
      </c>
      <c r="D92" s="25">
        <v>1</v>
      </c>
      <c r="E92" s="6" t="s">
        <v>380</v>
      </c>
      <c r="F92" s="25" t="s">
        <v>313</v>
      </c>
      <c r="G92" s="26" t="s">
        <v>333</v>
      </c>
      <c r="H92" s="34">
        <v>298000</v>
      </c>
      <c r="I92" s="34">
        <f t="shared" si="1"/>
        <v>286080</v>
      </c>
    </row>
    <row r="93" spans="1:9" ht="14.45" customHeight="1" x14ac:dyDescent="0.25">
      <c r="A93" s="9">
        <v>90</v>
      </c>
      <c r="B93" s="33" t="s">
        <v>353</v>
      </c>
      <c r="C93" s="23" t="s">
        <v>247</v>
      </c>
      <c r="D93" s="25">
        <v>3</v>
      </c>
      <c r="E93" s="6" t="s">
        <v>380</v>
      </c>
      <c r="F93" s="25" t="s">
        <v>313</v>
      </c>
      <c r="G93" s="26" t="s">
        <v>333</v>
      </c>
      <c r="H93" s="34">
        <v>9000</v>
      </c>
      <c r="I93" s="34">
        <v>9000</v>
      </c>
    </row>
    <row r="94" spans="1:9" ht="14.45" customHeight="1" x14ac:dyDescent="0.25">
      <c r="A94" s="9">
        <v>91</v>
      </c>
      <c r="B94" s="33" t="s">
        <v>353</v>
      </c>
      <c r="C94" s="23" t="s">
        <v>55</v>
      </c>
      <c r="D94" s="25">
        <v>1500</v>
      </c>
      <c r="E94" s="6" t="s">
        <v>380</v>
      </c>
      <c r="F94" s="25" t="s">
        <v>313</v>
      </c>
      <c r="G94" s="26" t="s">
        <v>334</v>
      </c>
      <c r="H94" s="34">
        <v>4500000</v>
      </c>
      <c r="I94" s="34">
        <f t="shared" si="1"/>
        <v>4320000</v>
      </c>
    </row>
    <row r="95" spans="1:9" ht="14.45" customHeight="1" x14ac:dyDescent="0.25">
      <c r="A95" s="9">
        <v>92</v>
      </c>
      <c r="B95" s="33" t="s">
        <v>353</v>
      </c>
      <c r="C95" s="23" t="s">
        <v>106</v>
      </c>
      <c r="D95" s="25">
        <v>4540</v>
      </c>
      <c r="E95" s="6" t="s">
        <v>380</v>
      </c>
      <c r="F95" s="25" t="s">
        <v>313</v>
      </c>
      <c r="G95" s="26" t="s">
        <v>334</v>
      </c>
      <c r="H95" s="34">
        <v>2270000</v>
      </c>
      <c r="I95" s="34">
        <f t="shared" si="1"/>
        <v>2179200</v>
      </c>
    </row>
    <row r="96" spans="1:9" ht="14.45" customHeight="1" x14ac:dyDescent="0.25">
      <c r="A96" s="9">
        <v>93</v>
      </c>
      <c r="B96" s="33" t="s">
        <v>353</v>
      </c>
      <c r="C96" s="23" t="s">
        <v>66</v>
      </c>
      <c r="D96" s="25">
        <v>344</v>
      </c>
      <c r="E96" s="6" t="s">
        <v>380</v>
      </c>
      <c r="F96" s="25" t="s">
        <v>313</v>
      </c>
      <c r="G96" s="26" t="s">
        <v>334</v>
      </c>
      <c r="H96" s="34">
        <v>1788800</v>
      </c>
      <c r="I96" s="34">
        <f t="shared" si="1"/>
        <v>1717248</v>
      </c>
    </row>
    <row r="97" spans="1:9" ht="14.45" customHeight="1" x14ac:dyDescent="0.25">
      <c r="A97" s="9">
        <v>94</v>
      </c>
      <c r="B97" s="33" t="s">
        <v>353</v>
      </c>
      <c r="C97" s="23" t="s">
        <v>133</v>
      </c>
      <c r="D97" s="25">
        <v>3124</v>
      </c>
      <c r="E97" s="6" t="s">
        <v>380</v>
      </c>
      <c r="F97" s="25" t="s">
        <v>313</v>
      </c>
      <c r="G97" s="26" t="s">
        <v>334</v>
      </c>
      <c r="H97" s="34">
        <v>2499200</v>
      </c>
      <c r="I97" s="34">
        <f t="shared" si="1"/>
        <v>2399232</v>
      </c>
    </row>
    <row r="98" spans="1:9" ht="14.45" customHeight="1" x14ac:dyDescent="0.25">
      <c r="A98" s="9">
        <v>95</v>
      </c>
      <c r="B98" s="33" t="s">
        <v>353</v>
      </c>
      <c r="C98" s="23" t="s">
        <v>248</v>
      </c>
      <c r="D98" s="25">
        <v>200</v>
      </c>
      <c r="E98" s="6" t="s">
        <v>380</v>
      </c>
      <c r="F98" s="25" t="s">
        <v>313</v>
      </c>
      <c r="G98" s="26" t="s">
        <v>334</v>
      </c>
      <c r="H98" s="34">
        <v>1000000</v>
      </c>
      <c r="I98" s="34">
        <f t="shared" si="1"/>
        <v>960000</v>
      </c>
    </row>
    <row r="99" spans="1:9" ht="14.45" customHeight="1" x14ac:dyDescent="0.25">
      <c r="A99" s="9">
        <v>96</v>
      </c>
      <c r="B99" s="33" t="s">
        <v>353</v>
      </c>
      <c r="C99" s="23" t="s">
        <v>249</v>
      </c>
      <c r="D99" s="25">
        <v>1400</v>
      </c>
      <c r="E99" s="6" t="s">
        <v>380</v>
      </c>
      <c r="F99" s="25" t="s">
        <v>313</v>
      </c>
      <c r="G99" s="26" t="s">
        <v>334</v>
      </c>
      <c r="H99" s="34">
        <v>700000</v>
      </c>
      <c r="I99" s="34">
        <f t="shared" si="1"/>
        <v>672000</v>
      </c>
    </row>
    <row r="100" spans="1:9" ht="14.45" customHeight="1" x14ac:dyDescent="0.25">
      <c r="A100" s="9">
        <v>97</v>
      </c>
      <c r="B100" s="33" t="s">
        <v>353</v>
      </c>
      <c r="C100" s="23" t="s">
        <v>366</v>
      </c>
      <c r="D100" s="25">
        <f>50+288</f>
        <v>338</v>
      </c>
      <c r="E100" s="6" t="s">
        <v>380</v>
      </c>
      <c r="F100" s="25" t="s">
        <v>313</v>
      </c>
      <c r="G100" s="26" t="s">
        <v>334</v>
      </c>
      <c r="H100" s="34">
        <v>1723800</v>
      </c>
      <c r="I100" s="34">
        <f t="shared" si="1"/>
        <v>1654848</v>
      </c>
    </row>
    <row r="101" spans="1:9" ht="14.45" customHeight="1" x14ac:dyDescent="0.25">
      <c r="A101" s="9">
        <v>98</v>
      </c>
      <c r="B101" s="33" t="s">
        <v>353</v>
      </c>
      <c r="C101" s="23" t="s">
        <v>136</v>
      </c>
      <c r="D101" s="25">
        <f>15+66+156+120+2+3</f>
        <v>362</v>
      </c>
      <c r="E101" s="6" t="s">
        <v>380</v>
      </c>
      <c r="F101" s="25" t="s">
        <v>313</v>
      </c>
      <c r="G101" s="26" t="s">
        <v>334</v>
      </c>
      <c r="H101" s="34">
        <v>1520400</v>
      </c>
      <c r="I101" s="34">
        <f t="shared" si="1"/>
        <v>1459584</v>
      </c>
    </row>
    <row r="102" spans="1:9" ht="14.45" customHeight="1" x14ac:dyDescent="0.25">
      <c r="A102" s="9">
        <v>99</v>
      </c>
      <c r="B102" s="33" t="s">
        <v>353</v>
      </c>
      <c r="C102" s="23" t="s">
        <v>107</v>
      </c>
      <c r="D102" s="25">
        <v>5</v>
      </c>
      <c r="E102" s="6" t="s">
        <v>380</v>
      </c>
      <c r="F102" s="25" t="s">
        <v>313</v>
      </c>
      <c r="G102" s="26" t="s">
        <v>334</v>
      </c>
      <c r="H102" s="34">
        <v>40000</v>
      </c>
      <c r="I102" s="34">
        <f t="shared" si="1"/>
        <v>38400</v>
      </c>
    </row>
    <row r="103" spans="1:9" ht="14.45" customHeight="1" x14ac:dyDescent="0.25">
      <c r="A103" s="9">
        <v>100</v>
      </c>
      <c r="B103" s="33" t="s">
        <v>353</v>
      </c>
      <c r="C103" s="23" t="s">
        <v>250</v>
      </c>
      <c r="D103" s="25">
        <v>6</v>
      </c>
      <c r="E103" s="6" t="s">
        <v>380</v>
      </c>
      <c r="F103" s="25" t="s">
        <v>313</v>
      </c>
      <c r="G103" s="26" t="s">
        <v>334</v>
      </c>
      <c r="H103" s="34">
        <v>48000</v>
      </c>
      <c r="I103" s="34">
        <f t="shared" si="1"/>
        <v>46080</v>
      </c>
    </row>
    <row r="104" spans="1:9" ht="14.45" customHeight="1" x14ac:dyDescent="0.25">
      <c r="A104" s="9">
        <v>101</v>
      </c>
      <c r="B104" s="33" t="s">
        <v>353</v>
      </c>
      <c r="C104" s="23" t="s">
        <v>70</v>
      </c>
      <c r="D104" s="25">
        <v>30</v>
      </c>
      <c r="E104" s="6" t="s">
        <v>380</v>
      </c>
      <c r="F104" s="25" t="s">
        <v>313</v>
      </c>
      <c r="G104" s="26" t="s">
        <v>334</v>
      </c>
      <c r="H104" s="34">
        <v>240000</v>
      </c>
      <c r="I104" s="34">
        <f t="shared" si="1"/>
        <v>230400</v>
      </c>
    </row>
    <row r="105" spans="1:9" ht="14.45" customHeight="1" x14ac:dyDescent="0.25">
      <c r="A105" s="9">
        <v>102</v>
      </c>
      <c r="B105" s="33" t="s">
        <v>353</v>
      </c>
      <c r="C105" s="23" t="s">
        <v>135</v>
      </c>
      <c r="D105" s="25">
        <v>1680</v>
      </c>
      <c r="E105" s="6" t="s">
        <v>380</v>
      </c>
      <c r="F105" s="25" t="s">
        <v>313</v>
      </c>
      <c r="G105" s="26" t="s">
        <v>334</v>
      </c>
      <c r="H105" s="34">
        <v>4704000</v>
      </c>
      <c r="I105" s="34">
        <f t="shared" si="1"/>
        <v>4515840</v>
      </c>
    </row>
    <row r="106" spans="1:9" ht="14.45" customHeight="1" thickBot="1" x14ac:dyDescent="0.3">
      <c r="A106" s="36">
        <v>103</v>
      </c>
      <c r="B106" s="37" t="s">
        <v>353</v>
      </c>
      <c r="C106" s="38" t="s">
        <v>218</v>
      </c>
      <c r="D106" s="39">
        <v>4</v>
      </c>
      <c r="E106" s="43" t="s">
        <v>380</v>
      </c>
      <c r="F106" s="39" t="s">
        <v>313</v>
      </c>
      <c r="G106" s="41" t="s">
        <v>334</v>
      </c>
      <c r="H106" s="42">
        <v>175000</v>
      </c>
      <c r="I106" s="42">
        <f t="shared" si="1"/>
        <v>168000</v>
      </c>
    </row>
    <row r="107" spans="1:9" ht="14.45" customHeight="1" thickBot="1" x14ac:dyDescent="0.3">
      <c r="A107" s="46"/>
      <c r="B107" s="47"/>
      <c r="C107" s="48"/>
      <c r="D107" s="66">
        <f>SUM(D4:D106)</f>
        <v>25628</v>
      </c>
      <c r="E107" s="79" t="s">
        <v>384</v>
      </c>
      <c r="F107" s="80"/>
      <c r="G107" s="81"/>
      <c r="H107" s="49"/>
      <c r="I107" s="50">
        <f>SUM(I4:I106)</f>
        <v>767868059.20000005</v>
      </c>
    </row>
    <row r="108" spans="1:9" ht="3.95" customHeight="1" thickBot="1" x14ac:dyDescent="0.3">
      <c r="A108" s="76"/>
      <c r="B108" s="77"/>
      <c r="C108" s="77"/>
      <c r="D108" s="77"/>
      <c r="E108" s="77"/>
      <c r="F108" s="77"/>
      <c r="G108" s="77"/>
      <c r="H108" s="77"/>
      <c r="I108" s="78"/>
    </row>
    <row r="109" spans="1:9" ht="14.45" customHeight="1" x14ac:dyDescent="0.25">
      <c r="A109" s="10">
        <v>104</v>
      </c>
      <c r="B109" s="32" t="s">
        <v>353</v>
      </c>
      <c r="C109" s="30" t="s">
        <v>251</v>
      </c>
      <c r="D109" s="31">
        <f>29+42+14+18</f>
        <v>103</v>
      </c>
      <c r="E109" s="6" t="s">
        <v>380</v>
      </c>
      <c r="F109" s="31" t="s">
        <v>335</v>
      </c>
      <c r="G109" s="31" t="s">
        <v>323</v>
      </c>
      <c r="H109" s="34">
        <v>9563550</v>
      </c>
      <c r="I109" s="34">
        <f>H109*0.55</f>
        <v>5259952.5</v>
      </c>
    </row>
    <row r="110" spans="1:9" ht="14.45" customHeight="1" x14ac:dyDescent="0.25">
      <c r="A110" s="9">
        <v>105</v>
      </c>
      <c r="B110" s="33" t="s">
        <v>353</v>
      </c>
      <c r="C110" s="23" t="s">
        <v>252</v>
      </c>
      <c r="D110" s="25">
        <v>115</v>
      </c>
      <c r="E110" s="6" t="s">
        <v>380</v>
      </c>
      <c r="F110" s="25" t="s">
        <v>335</v>
      </c>
      <c r="G110" s="25" t="s">
        <v>323</v>
      </c>
      <c r="H110" s="34">
        <v>7245000</v>
      </c>
      <c r="I110" s="34">
        <f t="shared" ref="I110:I173" si="2">H110*0.55</f>
        <v>3984750.0000000005</v>
      </c>
    </row>
    <row r="111" spans="1:9" ht="14.45" customHeight="1" x14ac:dyDescent="0.25">
      <c r="A111" s="9">
        <v>106</v>
      </c>
      <c r="B111" s="33" t="s">
        <v>353</v>
      </c>
      <c r="C111" s="23" t="s">
        <v>253</v>
      </c>
      <c r="D111" s="25">
        <v>10</v>
      </c>
      <c r="E111" s="6" t="s">
        <v>380</v>
      </c>
      <c r="F111" s="25" t="s">
        <v>335</v>
      </c>
      <c r="G111" s="25" t="s">
        <v>323</v>
      </c>
      <c r="H111" s="34">
        <v>630000</v>
      </c>
      <c r="I111" s="34">
        <f t="shared" si="2"/>
        <v>346500</v>
      </c>
    </row>
    <row r="112" spans="1:9" ht="14.45" customHeight="1" x14ac:dyDescent="0.25">
      <c r="A112" s="9">
        <v>107</v>
      </c>
      <c r="B112" s="33" t="s">
        <v>353</v>
      </c>
      <c r="C112" s="23" t="s">
        <v>254</v>
      </c>
      <c r="D112" s="25">
        <f>13+29+33</f>
        <v>75</v>
      </c>
      <c r="E112" s="6" t="s">
        <v>380</v>
      </c>
      <c r="F112" s="25" t="s">
        <v>335</v>
      </c>
      <c r="G112" s="25" t="s">
        <v>323</v>
      </c>
      <c r="H112" s="34">
        <v>8100000</v>
      </c>
      <c r="I112" s="34">
        <f t="shared" si="2"/>
        <v>4455000</v>
      </c>
    </row>
    <row r="113" spans="1:9" ht="14.45" customHeight="1" x14ac:dyDescent="0.25">
      <c r="A113" s="9">
        <v>108</v>
      </c>
      <c r="B113" s="33" t="s">
        <v>353</v>
      </c>
      <c r="C113" s="23" t="s">
        <v>255</v>
      </c>
      <c r="D113" s="25">
        <v>62</v>
      </c>
      <c r="E113" s="6" t="s">
        <v>380</v>
      </c>
      <c r="F113" s="25" t="s">
        <v>335</v>
      </c>
      <c r="G113" s="25" t="s">
        <v>323</v>
      </c>
      <c r="H113" s="34">
        <v>4278000</v>
      </c>
      <c r="I113" s="34">
        <f t="shared" si="2"/>
        <v>2352900</v>
      </c>
    </row>
    <row r="114" spans="1:9" ht="14.45" customHeight="1" x14ac:dyDescent="0.25">
      <c r="A114" s="9">
        <v>109</v>
      </c>
      <c r="B114" s="33" t="s">
        <v>353</v>
      </c>
      <c r="C114" s="23" t="s">
        <v>256</v>
      </c>
      <c r="D114" s="25">
        <v>10</v>
      </c>
      <c r="E114" s="6" t="s">
        <v>380</v>
      </c>
      <c r="F114" s="25" t="s">
        <v>335</v>
      </c>
      <c r="G114" s="25" t="s">
        <v>323</v>
      </c>
      <c r="H114" s="34">
        <v>690000</v>
      </c>
      <c r="I114" s="34">
        <f t="shared" si="2"/>
        <v>379500.00000000006</v>
      </c>
    </row>
    <row r="115" spans="1:9" ht="14.45" customHeight="1" x14ac:dyDescent="0.25">
      <c r="A115" s="9">
        <v>110</v>
      </c>
      <c r="B115" s="33" t="s">
        <v>353</v>
      </c>
      <c r="C115" s="23" t="s">
        <v>257</v>
      </c>
      <c r="D115" s="25">
        <v>6</v>
      </c>
      <c r="E115" s="6" t="s">
        <v>380</v>
      </c>
      <c r="F115" s="25" t="s">
        <v>335</v>
      </c>
      <c r="G115" s="25" t="s">
        <v>323</v>
      </c>
      <c r="H115" s="34">
        <v>733500</v>
      </c>
      <c r="I115" s="34">
        <f t="shared" si="2"/>
        <v>403425.00000000006</v>
      </c>
    </row>
    <row r="116" spans="1:9" ht="14.45" customHeight="1" x14ac:dyDescent="0.25">
      <c r="A116" s="9">
        <v>111</v>
      </c>
      <c r="B116" s="33" t="s">
        <v>353</v>
      </c>
      <c r="C116" s="23" t="s">
        <v>258</v>
      </c>
      <c r="D116" s="25">
        <v>1</v>
      </c>
      <c r="E116" s="6" t="s">
        <v>380</v>
      </c>
      <c r="F116" s="25" t="s">
        <v>335</v>
      </c>
      <c r="G116" s="25" t="s">
        <v>323</v>
      </c>
      <c r="H116" s="34">
        <v>87600</v>
      </c>
      <c r="I116" s="34">
        <f t="shared" si="2"/>
        <v>48180.000000000007</v>
      </c>
    </row>
    <row r="117" spans="1:9" ht="14.45" customHeight="1" x14ac:dyDescent="0.25">
      <c r="A117" s="9">
        <v>112</v>
      </c>
      <c r="B117" s="33" t="s">
        <v>353</v>
      </c>
      <c r="C117" s="23" t="s">
        <v>259</v>
      </c>
      <c r="D117" s="25">
        <f>151+42</f>
        <v>193</v>
      </c>
      <c r="E117" s="6" t="s">
        <v>380</v>
      </c>
      <c r="F117" s="25" t="s">
        <v>335</v>
      </c>
      <c r="G117" s="25" t="s">
        <v>336</v>
      </c>
      <c r="H117" s="34">
        <v>965000</v>
      </c>
      <c r="I117" s="34">
        <f t="shared" si="2"/>
        <v>530750</v>
      </c>
    </row>
    <row r="118" spans="1:9" ht="14.45" customHeight="1" x14ac:dyDescent="0.25">
      <c r="A118" s="9">
        <v>113</v>
      </c>
      <c r="B118" s="33" t="s">
        <v>353</v>
      </c>
      <c r="C118" s="23" t="s">
        <v>260</v>
      </c>
      <c r="D118" s="25">
        <v>78</v>
      </c>
      <c r="E118" s="6" t="s">
        <v>380</v>
      </c>
      <c r="F118" s="25" t="s">
        <v>335</v>
      </c>
      <c r="G118" s="25" t="s">
        <v>336</v>
      </c>
      <c r="H118" s="34">
        <v>1404000</v>
      </c>
      <c r="I118" s="34">
        <f t="shared" si="2"/>
        <v>772200.00000000012</v>
      </c>
    </row>
    <row r="119" spans="1:9" ht="14.45" customHeight="1" x14ac:dyDescent="0.25">
      <c r="A119" s="9">
        <v>114</v>
      </c>
      <c r="B119" s="33" t="s">
        <v>353</v>
      </c>
      <c r="C119" s="23" t="s">
        <v>261</v>
      </c>
      <c r="D119" s="25">
        <v>112</v>
      </c>
      <c r="E119" s="6" t="s">
        <v>380</v>
      </c>
      <c r="F119" s="25" t="s">
        <v>335</v>
      </c>
      <c r="G119" s="25" t="s">
        <v>336</v>
      </c>
      <c r="H119" s="34">
        <v>560000</v>
      </c>
      <c r="I119" s="34">
        <f t="shared" si="2"/>
        <v>308000</v>
      </c>
    </row>
    <row r="120" spans="1:9" ht="14.45" customHeight="1" x14ac:dyDescent="0.25">
      <c r="A120" s="9">
        <v>115</v>
      </c>
      <c r="B120" s="33" t="s">
        <v>353</v>
      </c>
      <c r="C120" s="23" t="s">
        <v>262</v>
      </c>
      <c r="D120" s="25">
        <v>22</v>
      </c>
      <c r="E120" s="6" t="s">
        <v>380</v>
      </c>
      <c r="F120" s="25" t="s">
        <v>335</v>
      </c>
      <c r="G120" s="25" t="s">
        <v>336</v>
      </c>
      <c r="H120" s="34">
        <v>1276000</v>
      </c>
      <c r="I120" s="34">
        <f t="shared" si="2"/>
        <v>701800</v>
      </c>
    </row>
    <row r="121" spans="1:9" ht="14.45" customHeight="1" x14ac:dyDescent="0.25">
      <c r="A121" s="9">
        <v>116</v>
      </c>
      <c r="B121" s="33" t="s">
        <v>353</v>
      </c>
      <c r="C121" s="23" t="s">
        <v>263</v>
      </c>
      <c r="D121" s="25">
        <v>17</v>
      </c>
      <c r="E121" s="6" t="s">
        <v>380</v>
      </c>
      <c r="F121" s="25" t="s">
        <v>335</v>
      </c>
      <c r="G121" s="25" t="s">
        <v>336</v>
      </c>
      <c r="H121" s="34">
        <v>374000</v>
      </c>
      <c r="I121" s="34">
        <f t="shared" si="2"/>
        <v>205700.00000000003</v>
      </c>
    </row>
    <row r="122" spans="1:9" ht="14.45" customHeight="1" x14ac:dyDescent="0.25">
      <c r="A122" s="9">
        <v>117</v>
      </c>
      <c r="B122" s="33" t="s">
        <v>353</v>
      </c>
      <c r="C122" s="23" t="s">
        <v>264</v>
      </c>
      <c r="D122" s="25">
        <v>54</v>
      </c>
      <c r="E122" s="6" t="s">
        <v>380</v>
      </c>
      <c r="F122" s="25" t="s">
        <v>335</v>
      </c>
      <c r="G122" s="25" t="s">
        <v>336</v>
      </c>
      <c r="H122" s="34">
        <v>324000</v>
      </c>
      <c r="I122" s="34">
        <f t="shared" si="2"/>
        <v>178200</v>
      </c>
    </row>
    <row r="123" spans="1:9" ht="14.45" customHeight="1" x14ac:dyDescent="0.25">
      <c r="A123" s="9">
        <v>118</v>
      </c>
      <c r="B123" s="33" t="s">
        <v>353</v>
      </c>
      <c r="C123" s="23" t="s">
        <v>265</v>
      </c>
      <c r="D123" s="25">
        <v>30</v>
      </c>
      <c r="E123" s="6" t="s">
        <v>380</v>
      </c>
      <c r="F123" s="25" t="s">
        <v>335</v>
      </c>
      <c r="G123" s="25" t="s">
        <v>336</v>
      </c>
      <c r="H123" s="34">
        <v>180000</v>
      </c>
      <c r="I123" s="34">
        <f t="shared" si="2"/>
        <v>99000.000000000015</v>
      </c>
    </row>
    <row r="124" spans="1:9" ht="14.45" customHeight="1" x14ac:dyDescent="0.25">
      <c r="A124" s="9">
        <v>119</v>
      </c>
      <c r="B124" s="33" t="s">
        <v>353</v>
      </c>
      <c r="C124" s="23" t="s">
        <v>266</v>
      </c>
      <c r="D124" s="25">
        <v>7</v>
      </c>
      <c r="E124" s="6" t="s">
        <v>380</v>
      </c>
      <c r="F124" s="25" t="s">
        <v>335</v>
      </c>
      <c r="G124" s="25" t="s">
        <v>336</v>
      </c>
      <c r="H124" s="34">
        <v>42000</v>
      </c>
      <c r="I124" s="34">
        <f t="shared" si="2"/>
        <v>23100.000000000004</v>
      </c>
    </row>
    <row r="125" spans="1:9" ht="14.45" customHeight="1" x14ac:dyDescent="0.25">
      <c r="A125" s="9">
        <v>120</v>
      </c>
      <c r="B125" s="33" t="s">
        <v>353</v>
      </c>
      <c r="C125" s="23" t="s">
        <v>267</v>
      </c>
      <c r="D125" s="25">
        <f>43+3+4+2</f>
        <v>52</v>
      </c>
      <c r="E125" s="6" t="s">
        <v>380</v>
      </c>
      <c r="F125" s="25" t="s">
        <v>335</v>
      </c>
      <c r="G125" s="25" t="s">
        <v>336</v>
      </c>
      <c r="H125" s="34">
        <v>754000</v>
      </c>
      <c r="I125" s="34">
        <f t="shared" si="2"/>
        <v>414700.00000000006</v>
      </c>
    </row>
    <row r="126" spans="1:9" ht="14.45" customHeight="1" x14ac:dyDescent="0.25">
      <c r="A126" s="9">
        <v>121</v>
      </c>
      <c r="B126" s="33" t="s">
        <v>353</v>
      </c>
      <c r="C126" s="23" t="s">
        <v>268</v>
      </c>
      <c r="D126" s="25">
        <f>7+28+2</f>
        <v>37</v>
      </c>
      <c r="E126" s="6" t="s">
        <v>380</v>
      </c>
      <c r="F126" s="25" t="s">
        <v>335</v>
      </c>
      <c r="G126" s="25" t="s">
        <v>336</v>
      </c>
      <c r="H126" s="34">
        <v>222000</v>
      </c>
      <c r="I126" s="34">
        <f t="shared" si="2"/>
        <v>122100.00000000001</v>
      </c>
    </row>
    <row r="127" spans="1:9" ht="14.45" customHeight="1" x14ac:dyDescent="0.25">
      <c r="A127" s="9">
        <v>122</v>
      </c>
      <c r="B127" s="33" t="s">
        <v>353</v>
      </c>
      <c r="C127" s="23" t="s">
        <v>269</v>
      </c>
      <c r="D127" s="25">
        <v>8</v>
      </c>
      <c r="E127" s="6" t="s">
        <v>380</v>
      </c>
      <c r="F127" s="25" t="s">
        <v>335</v>
      </c>
      <c r="G127" s="25" t="s">
        <v>336</v>
      </c>
      <c r="H127" s="34">
        <v>116000</v>
      </c>
      <c r="I127" s="34">
        <f t="shared" si="2"/>
        <v>63800.000000000007</v>
      </c>
    </row>
    <row r="128" spans="1:9" ht="14.45" customHeight="1" x14ac:dyDescent="0.25">
      <c r="A128" s="9">
        <v>123</v>
      </c>
      <c r="B128" s="33" t="s">
        <v>353</v>
      </c>
      <c r="C128" s="23" t="s">
        <v>270</v>
      </c>
      <c r="D128" s="25">
        <v>4</v>
      </c>
      <c r="E128" s="6" t="s">
        <v>380</v>
      </c>
      <c r="F128" s="25" t="s">
        <v>335</v>
      </c>
      <c r="G128" s="25" t="s">
        <v>336</v>
      </c>
      <c r="H128" s="34">
        <v>100000</v>
      </c>
      <c r="I128" s="34">
        <f t="shared" si="2"/>
        <v>55000.000000000007</v>
      </c>
    </row>
    <row r="129" spans="1:9" ht="14.45" customHeight="1" x14ac:dyDescent="0.25">
      <c r="A129" s="9">
        <v>124</v>
      </c>
      <c r="B129" s="33" t="s">
        <v>353</v>
      </c>
      <c r="C129" s="23" t="s">
        <v>271</v>
      </c>
      <c r="D129" s="25">
        <f>17+3+1</f>
        <v>21</v>
      </c>
      <c r="E129" s="6" t="s">
        <v>380</v>
      </c>
      <c r="F129" s="25" t="s">
        <v>335</v>
      </c>
      <c r="G129" s="25" t="s">
        <v>336</v>
      </c>
      <c r="H129" s="34">
        <v>105000</v>
      </c>
      <c r="I129" s="34">
        <f t="shared" si="2"/>
        <v>57750.000000000007</v>
      </c>
    </row>
    <row r="130" spans="1:9" ht="14.45" customHeight="1" x14ac:dyDescent="0.25">
      <c r="A130" s="9">
        <v>125</v>
      </c>
      <c r="B130" s="33" t="s">
        <v>353</v>
      </c>
      <c r="C130" s="23" t="s">
        <v>373</v>
      </c>
      <c r="D130" s="25">
        <v>17</v>
      </c>
      <c r="E130" s="6" t="s">
        <v>380</v>
      </c>
      <c r="F130" s="25" t="s">
        <v>335</v>
      </c>
      <c r="G130" s="25" t="s">
        <v>336</v>
      </c>
      <c r="H130" s="34">
        <v>544000</v>
      </c>
      <c r="I130" s="34">
        <f t="shared" si="2"/>
        <v>299200</v>
      </c>
    </row>
    <row r="131" spans="1:9" ht="14.45" customHeight="1" x14ac:dyDescent="0.25">
      <c r="A131" s="9">
        <v>126</v>
      </c>
      <c r="B131" s="33" t="s">
        <v>353</v>
      </c>
      <c r="C131" s="23" t="s">
        <v>374</v>
      </c>
      <c r="D131" s="25">
        <f>175+2</f>
        <v>177</v>
      </c>
      <c r="E131" s="6" t="s">
        <v>380</v>
      </c>
      <c r="F131" s="25" t="s">
        <v>335</v>
      </c>
      <c r="G131" s="25" t="s">
        <v>336</v>
      </c>
      <c r="H131" s="34">
        <v>4956000</v>
      </c>
      <c r="I131" s="34">
        <f t="shared" si="2"/>
        <v>2725800</v>
      </c>
    </row>
    <row r="132" spans="1:9" ht="14.45" customHeight="1" x14ac:dyDescent="0.25">
      <c r="A132" s="9">
        <v>127</v>
      </c>
      <c r="B132" s="33" t="s">
        <v>353</v>
      </c>
      <c r="C132" s="23" t="s">
        <v>272</v>
      </c>
      <c r="D132" s="25">
        <f>140+3</f>
        <v>143</v>
      </c>
      <c r="E132" s="6" t="s">
        <v>380</v>
      </c>
      <c r="F132" s="25" t="s">
        <v>335</v>
      </c>
      <c r="G132" s="25" t="s">
        <v>336</v>
      </c>
      <c r="H132" s="34">
        <v>2574000</v>
      </c>
      <c r="I132" s="34">
        <f t="shared" si="2"/>
        <v>1415700</v>
      </c>
    </row>
    <row r="133" spans="1:9" ht="14.45" customHeight="1" x14ac:dyDescent="0.25">
      <c r="A133" s="9">
        <v>128</v>
      </c>
      <c r="B133" s="33" t="s">
        <v>353</v>
      </c>
      <c r="C133" s="23" t="s">
        <v>273</v>
      </c>
      <c r="D133" s="25">
        <v>6</v>
      </c>
      <c r="E133" s="6" t="s">
        <v>380</v>
      </c>
      <c r="F133" s="25" t="s">
        <v>335</v>
      </c>
      <c r="G133" s="25" t="s">
        <v>336</v>
      </c>
      <c r="H133" s="34">
        <v>306000</v>
      </c>
      <c r="I133" s="34">
        <f t="shared" si="2"/>
        <v>168300</v>
      </c>
    </row>
    <row r="134" spans="1:9" ht="14.45" customHeight="1" x14ac:dyDescent="0.25">
      <c r="A134" s="9">
        <v>129</v>
      </c>
      <c r="B134" s="33" t="s">
        <v>353</v>
      </c>
      <c r="C134" s="23" t="s">
        <v>274</v>
      </c>
      <c r="D134" s="25">
        <v>7</v>
      </c>
      <c r="E134" s="6" t="s">
        <v>380</v>
      </c>
      <c r="F134" s="25" t="s">
        <v>335</v>
      </c>
      <c r="G134" s="25" t="s">
        <v>336</v>
      </c>
      <c r="H134" s="34">
        <v>285000</v>
      </c>
      <c r="I134" s="34">
        <f t="shared" si="2"/>
        <v>156750</v>
      </c>
    </row>
    <row r="135" spans="1:9" ht="14.45" customHeight="1" x14ac:dyDescent="0.25">
      <c r="A135" s="9">
        <v>130</v>
      </c>
      <c r="B135" s="33" t="s">
        <v>353</v>
      </c>
      <c r="C135" s="23" t="s">
        <v>275</v>
      </c>
      <c r="D135" s="25">
        <v>4</v>
      </c>
      <c r="E135" s="6" t="s">
        <v>380</v>
      </c>
      <c r="F135" s="25" t="s">
        <v>335</v>
      </c>
      <c r="G135" s="25" t="s">
        <v>336</v>
      </c>
      <c r="H135" s="34">
        <v>104000</v>
      </c>
      <c r="I135" s="34">
        <f t="shared" si="2"/>
        <v>57200.000000000007</v>
      </c>
    </row>
    <row r="136" spans="1:9" ht="14.45" customHeight="1" x14ac:dyDescent="0.25">
      <c r="A136" s="9">
        <v>131</v>
      </c>
      <c r="B136" s="33" t="s">
        <v>353</v>
      </c>
      <c r="C136" s="23" t="s">
        <v>276</v>
      </c>
      <c r="D136" s="25">
        <v>12</v>
      </c>
      <c r="E136" s="6" t="s">
        <v>380</v>
      </c>
      <c r="F136" s="25" t="s">
        <v>335</v>
      </c>
      <c r="G136" s="25" t="s">
        <v>336</v>
      </c>
      <c r="H136" s="34">
        <v>414000</v>
      </c>
      <c r="I136" s="34">
        <f t="shared" si="2"/>
        <v>227700.00000000003</v>
      </c>
    </row>
    <row r="137" spans="1:9" ht="14.45" customHeight="1" x14ac:dyDescent="0.25">
      <c r="A137" s="9">
        <v>132</v>
      </c>
      <c r="B137" s="33" t="s">
        <v>353</v>
      </c>
      <c r="C137" s="23" t="s">
        <v>277</v>
      </c>
      <c r="D137" s="25">
        <v>387</v>
      </c>
      <c r="E137" s="6" t="s">
        <v>380</v>
      </c>
      <c r="F137" s="25" t="s">
        <v>335</v>
      </c>
      <c r="G137" s="25" t="s">
        <v>337</v>
      </c>
      <c r="H137" s="34">
        <v>9907200</v>
      </c>
      <c r="I137" s="34">
        <f t="shared" si="2"/>
        <v>5448960</v>
      </c>
    </row>
    <row r="138" spans="1:9" ht="14.45" customHeight="1" x14ac:dyDescent="0.25">
      <c r="A138" s="9">
        <v>133</v>
      </c>
      <c r="B138" s="33" t="s">
        <v>353</v>
      </c>
      <c r="C138" s="23" t="s">
        <v>27</v>
      </c>
      <c r="D138" s="25">
        <v>2002</v>
      </c>
      <c r="E138" s="6" t="s">
        <v>380</v>
      </c>
      <c r="F138" s="25" t="s">
        <v>335</v>
      </c>
      <c r="G138" s="25" t="s">
        <v>337</v>
      </c>
      <c r="H138" s="34">
        <v>56056000</v>
      </c>
      <c r="I138" s="34">
        <f t="shared" si="2"/>
        <v>30830800.000000004</v>
      </c>
    </row>
    <row r="139" spans="1:9" ht="14.45" customHeight="1" x14ac:dyDescent="0.25">
      <c r="A139" s="9">
        <v>134</v>
      </c>
      <c r="B139" s="33" t="s">
        <v>353</v>
      </c>
      <c r="C139" s="23" t="s">
        <v>278</v>
      </c>
      <c r="D139" s="25">
        <v>239</v>
      </c>
      <c r="E139" s="6" t="s">
        <v>380</v>
      </c>
      <c r="F139" s="25" t="s">
        <v>335</v>
      </c>
      <c r="G139" s="25" t="s">
        <v>337</v>
      </c>
      <c r="H139" s="34">
        <v>7170000</v>
      </c>
      <c r="I139" s="34">
        <f t="shared" si="2"/>
        <v>3943500.0000000005</v>
      </c>
    </row>
    <row r="140" spans="1:9" ht="14.45" customHeight="1" x14ac:dyDescent="0.25">
      <c r="A140" s="9">
        <v>135</v>
      </c>
      <c r="B140" s="33" t="s">
        <v>353</v>
      </c>
      <c r="C140" s="23" t="s">
        <v>279</v>
      </c>
      <c r="D140" s="25">
        <v>64</v>
      </c>
      <c r="E140" s="6" t="s">
        <v>380</v>
      </c>
      <c r="F140" s="25" t="s">
        <v>335</v>
      </c>
      <c r="G140" s="25" t="s">
        <v>337</v>
      </c>
      <c r="H140" s="34">
        <v>1600000</v>
      </c>
      <c r="I140" s="34">
        <f t="shared" si="2"/>
        <v>880000.00000000012</v>
      </c>
    </row>
    <row r="141" spans="1:9" ht="14.45" customHeight="1" x14ac:dyDescent="0.25">
      <c r="A141" s="9">
        <v>136</v>
      </c>
      <c r="B141" s="33" t="s">
        <v>353</v>
      </c>
      <c r="C141" s="23" t="s">
        <v>280</v>
      </c>
      <c r="D141" s="25">
        <v>58</v>
      </c>
      <c r="E141" s="6" t="s">
        <v>380</v>
      </c>
      <c r="F141" s="25" t="s">
        <v>335</v>
      </c>
      <c r="G141" s="25" t="s">
        <v>337</v>
      </c>
      <c r="H141" s="34">
        <v>696000</v>
      </c>
      <c r="I141" s="34">
        <f t="shared" si="2"/>
        <v>382800.00000000006</v>
      </c>
    </row>
    <row r="142" spans="1:9" ht="14.45" customHeight="1" x14ac:dyDescent="0.25">
      <c r="A142" s="9">
        <v>137</v>
      </c>
      <c r="B142" s="33" t="s">
        <v>353</v>
      </c>
      <c r="C142" s="23" t="s">
        <v>281</v>
      </c>
      <c r="D142" s="25">
        <v>162</v>
      </c>
      <c r="E142" s="6" t="s">
        <v>380</v>
      </c>
      <c r="F142" s="25" t="s">
        <v>335</v>
      </c>
      <c r="G142" s="25" t="s">
        <v>337</v>
      </c>
      <c r="H142" s="34">
        <v>1620000</v>
      </c>
      <c r="I142" s="34">
        <f t="shared" si="2"/>
        <v>891000.00000000012</v>
      </c>
    </row>
    <row r="143" spans="1:9" ht="14.45" customHeight="1" x14ac:dyDescent="0.25">
      <c r="A143" s="9">
        <v>138</v>
      </c>
      <c r="B143" s="33" t="s">
        <v>353</v>
      </c>
      <c r="C143" s="23" t="s">
        <v>178</v>
      </c>
      <c r="D143" s="25">
        <v>102</v>
      </c>
      <c r="E143" s="6" t="s">
        <v>380</v>
      </c>
      <c r="F143" s="25" t="s">
        <v>335</v>
      </c>
      <c r="G143" s="25" t="s">
        <v>337</v>
      </c>
      <c r="H143" s="34">
        <v>1224000</v>
      </c>
      <c r="I143" s="34">
        <f t="shared" si="2"/>
        <v>673200</v>
      </c>
    </row>
    <row r="144" spans="1:9" ht="14.45" customHeight="1" x14ac:dyDescent="0.25">
      <c r="A144" s="9">
        <v>139</v>
      </c>
      <c r="B144" s="33" t="s">
        <v>353</v>
      </c>
      <c r="C144" s="23" t="s">
        <v>282</v>
      </c>
      <c r="D144" s="25">
        <v>8</v>
      </c>
      <c r="E144" s="6" t="s">
        <v>380</v>
      </c>
      <c r="F144" s="25" t="s">
        <v>335</v>
      </c>
      <c r="G144" s="25" t="s">
        <v>337</v>
      </c>
      <c r="H144" s="34">
        <v>160000</v>
      </c>
      <c r="I144" s="34">
        <f t="shared" si="2"/>
        <v>88000</v>
      </c>
    </row>
    <row r="145" spans="1:9" ht="14.45" customHeight="1" x14ac:dyDescent="0.25">
      <c r="A145" s="9">
        <v>140</v>
      </c>
      <c r="B145" s="33" t="s">
        <v>353</v>
      </c>
      <c r="C145" s="23" t="s">
        <v>283</v>
      </c>
      <c r="D145" s="25">
        <f>102+9</f>
        <v>111</v>
      </c>
      <c r="E145" s="6" t="s">
        <v>380</v>
      </c>
      <c r="F145" s="25" t="s">
        <v>335</v>
      </c>
      <c r="G145" s="25" t="s">
        <v>337</v>
      </c>
      <c r="H145" s="34">
        <v>1665000</v>
      </c>
      <c r="I145" s="34">
        <f t="shared" si="2"/>
        <v>915750.00000000012</v>
      </c>
    </row>
    <row r="146" spans="1:9" ht="14.45" customHeight="1" x14ac:dyDescent="0.25">
      <c r="A146" s="9">
        <v>141</v>
      </c>
      <c r="B146" s="33" t="s">
        <v>353</v>
      </c>
      <c r="C146" s="23" t="s">
        <v>375</v>
      </c>
      <c r="D146" s="25">
        <v>12</v>
      </c>
      <c r="E146" s="6" t="s">
        <v>380</v>
      </c>
      <c r="F146" s="25" t="s">
        <v>335</v>
      </c>
      <c r="G146" s="25" t="s">
        <v>337</v>
      </c>
      <c r="H146" s="34">
        <v>120000</v>
      </c>
      <c r="I146" s="34">
        <f t="shared" si="2"/>
        <v>66000</v>
      </c>
    </row>
    <row r="147" spans="1:9" ht="14.45" customHeight="1" x14ac:dyDescent="0.25">
      <c r="A147" s="9">
        <v>142</v>
      </c>
      <c r="B147" s="33" t="s">
        <v>353</v>
      </c>
      <c r="C147" s="23" t="s">
        <v>284</v>
      </c>
      <c r="D147" s="25">
        <v>990</v>
      </c>
      <c r="E147" s="6" t="s">
        <v>382</v>
      </c>
      <c r="F147" s="25" t="s">
        <v>335</v>
      </c>
      <c r="G147" s="25" t="s">
        <v>337</v>
      </c>
      <c r="H147" s="34">
        <v>4950000</v>
      </c>
      <c r="I147" s="34">
        <f t="shared" si="2"/>
        <v>2722500</v>
      </c>
    </row>
    <row r="148" spans="1:9" ht="14.45" customHeight="1" x14ac:dyDescent="0.25">
      <c r="A148" s="9">
        <v>143</v>
      </c>
      <c r="B148" s="33" t="s">
        <v>353</v>
      </c>
      <c r="C148" s="23" t="s">
        <v>285</v>
      </c>
      <c r="D148" s="25">
        <f>252+252</f>
        <v>504</v>
      </c>
      <c r="E148" s="6" t="s">
        <v>382</v>
      </c>
      <c r="F148" s="25" t="s">
        <v>335</v>
      </c>
      <c r="G148" s="25" t="s">
        <v>337</v>
      </c>
      <c r="H148" s="34">
        <v>100800</v>
      </c>
      <c r="I148" s="34">
        <f t="shared" si="2"/>
        <v>55440.000000000007</v>
      </c>
    </row>
    <row r="149" spans="1:9" ht="14.45" customHeight="1" x14ac:dyDescent="0.25">
      <c r="A149" s="9">
        <v>144</v>
      </c>
      <c r="B149" s="33" t="s">
        <v>353</v>
      </c>
      <c r="C149" s="23" t="s">
        <v>90</v>
      </c>
      <c r="D149" s="25">
        <f>392+52</f>
        <v>444</v>
      </c>
      <c r="E149" s="6" t="s">
        <v>382</v>
      </c>
      <c r="F149" s="25" t="s">
        <v>335</v>
      </c>
      <c r="G149" s="25" t="s">
        <v>337</v>
      </c>
      <c r="H149" s="34">
        <v>88800</v>
      </c>
      <c r="I149" s="34">
        <f t="shared" si="2"/>
        <v>48840.000000000007</v>
      </c>
    </row>
    <row r="150" spans="1:9" ht="14.45" customHeight="1" x14ac:dyDescent="0.25">
      <c r="A150" s="9">
        <v>145</v>
      </c>
      <c r="B150" s="33" t="s">
        <v>353</v>
      </c>
      <c r="C150" s="23" t="s">
        <v>286</v>
      </c>
      <c r="D150" s="25">
        <v>54</v>
      </c>
      <c r="E150" s="6" t="s">
        <v>382</v>
      </c>
      <c r="F150" s="25" t="s">
        <v>335</v>
      </c>
      <c r="G150" s="25" t="s">
        <v>337</v>
      </c>
      <c r="H150" s="34">
        <v>16200</v>
      </c>
      <c r="I150" s="34">
        <f t="shared" si="2"/>
        <v>8910</v>
      </c>
    </row>
    <row r="151" spans="1:9" ht="14.45" customHeight="1" x14ac:dyDescent="0.25">
      <c r="A151" s="9">
        <v>146</v>
      </c>
      <c r="B151" s="33" t="s">
        <v>353</v>
      </c>
      <c r="C151" s="23" t="s">
        <v>73</v>
      </c>
      <c r="D151" s="25">
        <f>40+2+17+15</f>
        <v>74</v>
      </c>
      <c r="E151" s="6" t="s">
        <v>382</v>
      </c>
      <c r="F151" s="25" t="s">
        <v>335</v>
      </c>
      <c r="G151" s="25" t="s">
        <v>337</v>
      </c>
      <c r="H151" s="34">
        <v>111000</v>
      </c>
      <c r="I151" s="34">
        <f t="shared" si="2"/>
        <v>61050.000000000007</v>
      </c>
    </row>
    <row r="152" spans="1:9" ht="14.45" customHeight="1" x14ac:dyDescent="0.25">
      <c r="A152" s="9">
        <v>147</v>
      </c>
      <c r="B152" s="33" t="s">
        <v>353</v>
      </c>
      <c r="C152" s="23" t="s">
        <v>287</v>
      </c>
      <c r="D152" s="25">
        <f>8+28+52</f>
        <v>88</v>
      </c>
      <c r="E152" s="6" t="s">
        <v>382</v>
      </c>
      <c r="F152" s="25" t="s">
        <v>335</v>
      </c>
      <c r="G152" s="25" t="s">
        <v>337</v>
      </c>
      <c r="H152" s="34">
        <v>132000</v>
      </c>
      <c r="I152" s="34">
        <f t="shared" si="2"/>
        <v>72600</v>
      </c>
    </row>
    <row r="153" spans="1:9" ht="14.45" customHeight="1" x14ac:dyDescent="0.25">
      <c r="A153" s="9">
        <v>148</v>
      </c>
      <c r="B153" s="33" t="s">
        <v>353</v>
      </c>
      <c r="C153" s="23" t="s">
        <v>85</v>
      </c>
      <c r="D153" s="25">
        <v>23</v>
      </c>
      <c r="E153" s="6" t="s">
        <v>382</v>
      </c>
      <c r="F153" s="25" t="s">
        <v>335</v>
      </c>
      <c r="G153" s="25" t="s">
        <v>337</v>
      </c>
      <c r="H153" s="34">
        <v>5750</v>
      </c>
      <c r="I153" s="34">
        <f t="shared" si="2"/>
        <v>3162.5000000000005</v>
      </c>
    </row>
    <row r="154" spans="1:9" ht="14.45" customHeight="1" x14ac:dyDescent="0.25">
      <c r="A154" s="9">
        <v>149</v>
      </c>
      <c r="B154" s="33" t="s">
        <v>353</v>
      </c>
      <c r="C154" s="23" t="s">
        <v>288</v>
      </c>
      <c r="D154" s="25">
        <f>27+11+11+11+9</f>
        <v>69</v>
      </c>
      <c r="E154" s="6" t="s">
        <v>382</v>
      </c>
      <c r="F154" s="25" t="s">
        <v>335</v>
      </c>
      <c r="G154" s="25" t="s">
        <v>337</v>
      </c>
      <c r="H154" s="34">
        <v>3450</v>
      </c>
      <c r="I154" s="34">
        <f t="shared" si="2"/>
        <v>1897.5000000000002</v>
      </c>
    </row>
    <row r="155" spans="1:9" ht="14.45" customHeight="1" x14ac:dyDescent="0.25">
      <c r="A155" s="9">
        <v>150</v>
      </c>
      <c r="B155" s="33" t="s">
        <v>353</v>
      </c>
      <c r="C155" s="23" t="s">
        <v>289</v>
      </c>
      <c r="D155" s="25">
        <f>9+13+13+13+13+9+12+11+5+10+12+11+717+7+9</f>
        <v>864</v>
      </c>
      <c r="E155" s="6" t="s">
        <v>382</v>
      </c>
      <c r="F155" s="25" t="s">
        <v>335</v>
      </c>
      <c r="G155" s="25" t="s">
        <v>337</v>
      </c>
      <c r="H155" s="34">
        <v>734400</v>
      </c>
      <c r="I155" s="34">
        <f t="shared" si="2"/>
        <v>403920.00000000006</v>
      </c>
    </row>
    <row r="156" spans="1:9" ht="14.45" customHeight="1" x14ac:dyDescent="0.25">
      <c r="A156" s="9">
        <v>151</v>
      </c>
      <c r="B156" s="33" t="s">
        <v>353</v>
      </c>
      <c r="C156" s="23" t="s">
        <v>74</v>
      </c>
      <c r="D156" s="25">
        <f>22+4</f>
        <v>26</v>
      </c>
      <c r="E156" s="6" t="s">
        <v>382</v>
      </c>
      <c r="F156" s="25" t="s">
        <v>335</v>
      </c>
      <c r="G156" s="25" t="s">
        <v>337</v>
      </c>
      <c r="H156" s="34">
        <v>20800</v>
      </c>
      <c r="I156" s="34">
        <f t="shared" si="2"/>
        <v>11440.000000000002</v>
      </c>
    </row>
    <row r="157" spans="1:9" ht="14.45" customHeight="1" x14ac:dyDescent="0.25">
      <c r="A157" s="9">
        <v>152</v>
      </c>
      <c r="B157" s="33" t="s">
        <v>353</v>
      </c>
      <c r="C157" s="23" t="s">
        <v>76</v>
      </c>
      <c r="D157" s="25">
        <f>21+24</f>
        <v>45</v>
      </c>
      <c r="E157" s="6" t="s">
        <v>382</v>
      </c>
      <c r="F157" s="25" t="s">
        <v>335</v>
      </c>
      <c r="G157" s="25" t="s">
        <v>337</v>
      </c>
      <c r="H157" s="34">
        <v>27900</v>
      </c>
      <c r="I157" s="34">
        <f t="shared" si="2"/>
        <v>15345.000000000002</v>
      </c>
    </row>
    <row r="158" spans="1:9" ht="14.45" customHeight="1" x14ac:dyDescent="0.25">
      <c r="A158" s="9">
        <v>153</v>
      </c>
      <c r="B158" s="33" t="s">
        <v>353</v>
      </c>
      <c r="C158" s="23" t="s">
        <v>290</v>
      </c>
      <c r="D158" s="25">
        <f>33+98</f>
        <v>131</v>
      </c>
      <c r="E158" s="6" t="s">
        <v>382</v>
      </c>
      <c r="F158" s="25" t="s">
        <v>335</v>
      </c>
      <c r="G158" s="25" t="s">
        <v>337</v>
      </c>
      <c r="H158" s="34">
        <v>104800</v>
      </c>
      <c r="I158" s="34">
        <f t="shared" si="2"/>
        <v>57640.000000000007</v>
      </c>
    </row>
    <row r="159" spans="1:9" ht="14.45" customHeight="1" x14ac:dyDescent="0.25">
      <c r="A159" s="9">
        <v>154</v>
      </c>
      <c r="B159" s="33" t="s">
        <v>353</v>
      </c>
      <c r="C159" s="23" t="s">
        <v>291</v>
      </c>
      <c r="D159" s="25">
        <v>63</v>
      </c>
      <c r="E159" s="6" t="s">
        <v>367</v>
      </c>
      <c r="F159" s="25" t="s">
        <v>335</v>
      </c>
      <c r="G159" s="25" t="s">
        <v>337</v>
      </c>
      <c r="H159" s="34">
        <v>1000</v>
      </c>
      <c r="I159" s="34">
        <v>0</v>
      </c>
    </row>
    <row r="160" spans="1:9" ht="14.45" customHeight="1" x14ac:dyDescent="0.25">
      <c r="A160" s="9">
        <v>155</v>
      </c>
      <c r="B160" s="33" t="s">
        <v>353</v>
      </c>
      <c r="C160" s="23" t="s">
        <v>292</v>
      </c>
      <c r="D160" s="25">
        <v>6</v>
      </c>
      <c r="E160" s="6" t="s">
        <v>380</v>
      </c>
      <c r="F160" s="25" t="s">
        <v>335</v>
      </c>
      <c r="G160" s="25" t="s">
        <v>337</v>
      </c>
      <c r="H160" s="34">
        <v>2400000</v>
      </c>
      <c r="I160" s="34">
        <f t="shared" si="2"/>
        <v>1320000</v>
      </c>
    </row>
    <row r="161" spans="1:9" ht="14.45" customHeight="1" x14ac:dyDescent="0.25">
      <c r="A161" s="9">
        <v>156</v>
      </c>
      <c r="B161" s="33" t="s">
        <v>353</v>
      </c>
      <c r="C161" s="23" t="s">
        <v>293</v>
      </c>
      <c r="D161" s="25">
        <v>4</v>
      </c>
      <c r="E161" s="6" t="s">
        <v>380</v>
      </c>
      <c r="F161" s="25" t="s">
        <v>335</v>
      </c>
      <c r="G161" s="25" t="s">
        <v>337</v>
      </c>
      <c r="H161" s="34">
        <v>360000</v>
      </c>
      <c r="I161" s="34">
        <f t="shared" si="2"/>
        <v>198000.00000000003</v>
      </c>
    </row>
    <row r="162" spans="1:9" ht="14.45" customHeight="1" x14ac:dyDescent="0.25">
      <c r="A162" s="9">
        <v>157</v>
      </c>
      <c r="B162" s="33" t="s">
        <v>353</v>
      </c>
      <c r="C162" s="23" t="s">
        <v>294</v>
      </c>
      <c r="D162" s="25">
        <v>81</v>
      </c>
      <c r="E162" s="6" t="s">
        <v>380</v>
      </c>
      <c r="F162" s="25" t="s">
        <v>335</v>
      </c>
      <c r="G162" s="25" t="s">
        <v>337</v>
      </c>
      <c r="H162" s="34">
        <v>405000</v>
      </c>
      <c r="I162" s="34">
        <f t="shared" si="2"/>
        <v>222750.00000000003</v>
      </c>
    </row>
    <row r="163" spans="1:9" ht="14.45" customHeight="1" x14ac:dyDescent="0.25">
      <c r="A163" s="9">
        <v>158</v>
      </c>
      <c r="B163" s="33" t="s">
        <v>353</v>
      </c>
      <c r="C163" s="23" t="s">
        <v>295</v>
      </c>
      <c r="D163" s="25">
        <v>70</v>
      </c>
      <c r="E163" s="6" t="s">
        <v>380</v>
      </c>
      <c r="F163" s="25" t="s">
        <v>335</v>
      </c>
      <c r="G163" s="25" t="s">
        <v>338</v>
      </c>
      <c r="H163" s="34">
        <v>3920000</v>
      </c>
      <c r="I163" s="34">
        <f t="shared" si="2"/>
        <v>2156000</v>
      </c>
    </row>
    <row r="164" spans="1:9" ht="14.45" customHeight="1" x14ac:dyDescent="0.25">
      <c r="A164" s="9">
        <v>159</v>
      </c>
      <c r="B164" s="33" t="s">
        <v>353</v>
      </c>
      <c r="C164" s="23" t="s">
        <v>296</v>
      </c>
      <c r="D164" s="25">
        <v>995</v>
      </c>
      <c r="E164" s="6" t="s">
        <v>380</v>
      </c>
      <c r="F164" s="25" t="s">
        <v>335</v>
      </c>
      <c r="G164" s="25" t="s">
        <v>339</v>
      </c>
      <c r="H164" s="34">
        <v>14925000</v>
      </c>
      <c r="I164" s="34">
        <f t="shared" si="2"/>
        <v>8208750.0000000009</v>
      </c>
    </row>
    <row r="165" spans="1:9" ht="14.45" customHeight="1" x14ac:dyDescent="0.25">
      <c r="A165" s="9">
        <v>160</v>
      </c>
      <c r="B165" s="33" t="s">
        <v>353</v>
      </c>
      <c r="C165" s="23" t="s">
        <v>297</v>
      </c>
      <c r="D165" s="25">
        <v>351</v>
      </c>
      <c r="E165" s="6" t="s">
        <v>312</v>
      </c>
      <c r="F165" s="25" t="s">
        <v>335</v>
      </c>
      <c r="G165" s="25" t="s">
        <v>325</v>
      </c>
      <c r="H165" s="34">
        <v>5265000</v>
      </c>
      <c r="I165" s="34">
        <f t="shared" si="2"/>
        <v>2895750.0000000005</v>
      </c>
    </row>
    <row r="166" spans="1:9" ht="14.45" customHeight="1" x14ac:dyDescent="0.25">
      <c r="A166" s="9">
        <v>161</v>
      </c>
      <c r="B166" s="33" t="s">
        <v>353</v>
      </c>
      <c r="C166" s="23" t="s">
        <v>298</v>
      </c>
      <c r="D166" s="25">
        <v>442</v>
      </c>
      <c r="E166" s="6" t="s">
        <v>380</v>
      </c>
      <c r="F166" s="25" t="s">
        <v>335</v>
      </c>
      <c r="G166" s="25" t="s">
        <v>340</v>
      </c>
      <c r="H166" s="34">
        <v>3536000</v>
      </c>
      <c r="I166" s="34">
        <f t="shared" si="2"/>
        <v>1944800.0000000002</v>
      </c>
    </row>
    <row r="167" spans="1:9" ht="14.45" customHeight="1" x14ac:dyDescent="0.25">
      <c r="A167" s="9">
        <v>162</v>
      </c>
      <c r="B167" s="33" t="s">
        <v>353</v>
      </c>
      <c r="C167" s="23" t="s">
        <v>299</v>
      </c>
      <c r="D167" s="25">
        <v>804</v>
      </c>
      <c r="E167" s="6"/>
      <c r="F167" s="25" t="s">
        <v>335</v>
      </c>
      <c r="G167" s="25" t="s">
        <v>341</v>
      </c>
      <c r="H167" s="34">
        <v>6432000</v>
      </c>
      <c r="I167" s="34">
        <f t="shared" si="2"/>
        <v>3537600.0000000005</v>
      </c>
    </row>
    <row r="168" spans="1:9" ht="14.45" customHeight="1" x14ac:dyDescent="0.25">
      <c r="A168" s="9">
        <v>163</v>
      </c>
      <c r="B168" s="33" t="s">
        <v>353</v>
      </c>
      <c r="C168" s="23" t="s">
        <v>300</v>
      </c>
      <c r="D168" s="25">
        <v>362</v>
      </c>
      <c r="E168" s="6" t="s">
        <v>380</v>
      </c>
      <c r="F168" s="25" t="s">
        <v>335</v>
      </c>
      <c r="G168" s="25" t="s">
        <v>315</v>
      </c>
      <c r="H168" s="34">
        <v>1810000</v>
      </c>
      <c r="I168" s="34">
        <f t="shared" si="2"/>
        <v>995500.00000000012</v>
      </c>
    </row>
    <row r="169" spans="1:9" ht="14.45" customHeight="1" x14ac:dyDescent="0.25">
      <c r="A169" s="9">
        <v>164</v>
      </c>
      <c r="B169" s="33" t="s">
        <v>353</v>
      </c>
      <c r="C169" s="23" t="s">
        <v>301</v>
      </c>
      <c r="D169" s="25">
        <v>333</v>
      </c>
      <c r="E169" s="6" t="s">
        <v>380</v>
      </c>
      <c r="F169" s="25" t="s">
        <v>335</v>
      </c>
      <c r="G169" s="25" t="s">
        <v>317</v>
      </c>
      <c r="H169" s="34">
        <v>7968000</v>
      </c>
      <c r="I169" s="34">
        <f t="shared" si="2"/>
        <v>4382400</v>
      </c>
    </row>
    <row r="170" spans="1:9" ht="14.45" customHeight="1" x14ac:dyDescent="0.25">
      <c r="A170" s="9">
        <v>165</v>
      </c>
      <c r="B170" s="33" t="s">
        <v>353</v>
      </c>
      <c r="C170" s="23" t="s">
        <v>302</v>
      </c>
      <c r="D170" s="25">
        <v>580</v>
      </c>
      <c r="E170" s="6" t="s">
        <v>380</v>
      </c>
      <c r="F170" s="25" t="s">
        <v>335</v>
      </c>
      <c r="G170" s="25" t="s">
        <v>314</v>
      </c>
      <c r="H170" s="34">
        <v>6670000</v>
      </c>
      <c r="I170" s="34">
        <f t="shared" si="2"/>
        <v>3668500.0000000005</v>
      </c>
    </row>
    <row r="171" spans="1:9" ht="14.45" customHeight="1" x14ac:dyDescent="0.25">
      <c r="A171" s="9">
        <v>166</v>
      </c>
      <c r="B171" s="33" t="s">
        <v>353</v>
      </c>
      <c r="C171" s="23" t="s">
        <v>303</v>
      </c>
      <c r="D171" s="25">
        <f>64+32+32+27+35+40+55+4+45+50+657+300</f>
        <v>1341</v>
      </c>
      <c r="E171" s="6" t="s">
        <v>380</v>
      </c>
      <c r="F171" s="25" t="s">
        <v>335</v>
      </c>
      <c r="G171" s="25" t="s">
        <v>314</v>
      </c>
      <c r="H171" s="34">
        <v>28161000</v>
      </c>
      <c r="I171" s="34">
        <f t="shared" si="2"/>
        <v>15488550.000000002</v>
      </c>
    </row>
    <row r="172" spans="1:9" ht="14.45" customHeight="1" x14ac:dyDescent="0.25">
      <c r="A172" s="9">
        <v>167</v>
      </c>
      <c r="B172" s="33" t="s">
        <v>353</v>
      </c>
      <c r="C172" s="23" t="s">
        <v>304</v>
      </c>
      <c r="D172" s="25">
        <f>94+90+65+21+60+60</f>
        <v>390</v>
      </c>
      <c r="E172" s="6" t="s">
        <v>380</v>
      </c>
      <c r="F172" s="25" t="s">
        <v>335</v>
      </c>
      <c r="G172" s="25" t="s">
        <v>314</v>
      </c>
      <c r="H172" s="34">
        <v>1950000</v>
      </c>
      <c r="I172" s="34">
        <f t="shared" si="2"/>
        <v>1072500</v>
      </c>
    </row>
    <row r="173" spans="1:9" ht="14.45" customHeight="1" x14ac:dyDescent="0.25">
      <c r="A173" s="9">
        <v>168</v>
      </c>
      <c r="B173" s="33" t="s">
        <v>353</v>
      </c>
      <c r="C173" s="23" t="s">
        <v>305</v>
      </c>
      <c r="D173" s="25">
        <v>150</v>
      </c>
      <c r="E173" s="6" t="s">
        <v>380</v>
      </c>
      <c r="F173" s="25" t="s">
        <v>335</v>
      </c>
      <c r="G173" s="25" t="s">
        <v>314</v>
      </c>
      <c r="H173" s="34">
        <v>375000</v>
      </c>
      <c r="I173" s="34">
        <f t="shared" si="2"/>
        <v>206250.00000000003</v>
      </c>
    </row>
    <row r="174" spans="1:9" ht="14.45" customHeight="1" thickBot="1" x14ac:dyDescent="0.3">
      <c r="A174" s="36">
        <v>169</v>
      </c>
      <c r="B174" s="37" t="s">
        <v>353</v>
      </c>
      <c r="C174" s="38" t="s">
        <v>108</v>
      </c>
      <c r="D174" s="39">
        <v>315</v>
      </c>
      <c r="E174" s="40" t="s">
        <v>382</v>
      </c>
      <c r="F174" s="39" t="s">
        <v>335</v>
      </c>
      <c r="G174" s="39" t="s">
        <v>330</v>
      </c>
      <c r="H174" s="42">
        <v>3150000</v>
      </c>
      <c r="I174" s="42">
        <f t="shared" ref="I174" si="3">H174*0.55</f>
        <v>1732500.0000000002</v>
      </c>
    </row>
    <row r="175" spans="1:9" ht="14.45" customHeight="1" thickBot="1" x14ac:dyDescent="0.3">
      <c r="A175" s="46"/>
      <c r="B175" s="47"/>
      <c r="C175" s="48"/>
      <c r="D175" s="66">
        <f>SUM(D109:D174)</f>
        <v>14127</v>
      </c>
      <c r="E175" s="79" t="s">
        <v>385</v>
      </c>
      <c r="F175" s="80"/>
      <c r="G175" s="81"/>
      <c r="H175" s="49"/>
      <c r="I175" s="50">
        <f>SUM(I109:I174)</f>
        <v>121425562.5</v>
      </c>
    </row>
    <row r="176" spans="1:9" ht="3.95" customHeight="1" thickBot="1" x14ac:dyDescent="0.3">
      <c r="A176" s="76"/>
      <c r="B176" s="77"/>
      <c r="C176" s="77"/>
      <c r="D176" s="77"/>
      <c r="E176" s="77"/>
      <c r="F176" s="77"/>
      <c r="G176" s="77"/>
      <c r="H176" s="77"/>
      <c r="I176" s="78"/>
    </row>
    <row r="177" spans="1:9" ht="14.45" customHeight="1" x14ac:dyDescent="0.25">
      <c r="A177" s="10">
        <v>170</v>
      </c>
      <c r="B177" s="32" t="s">
        <v>353</v>
      </c>
      <c r="C177" s="30" t="s">
        <v>306</v>
      </c>
      <c r="D177" s="31">
        <f>48+48+48</f>
        <v>144</v>
      </c>
      <c r="E177" s="6" t="s">
        <v>380</v>
      </c>
      <c r="F177" s="31" t="s">
        <v>342</v>
      </c>
      <c r="G177" s="31" t="s">
        <v>343</v>
      </c>
      <c r="H177" s="34">
        <v>6912000</v>
      </c>
      <c r="I177" s="34">
        <v>4225000</v>
      </c>
    </row>
    <row r="178" spans="1:9" ht="14.45" customHeight="1" x14ac:dyDescent="0.25">
      <c r="A178" s="9">
        <v>171</v>
      </c>
      <c r="B178" s="33" t="s">
        <v>353</v>
      </c>
      <c r="C178" s="23" t="s">
        <v>307</v>
      </c>
      <c r="D178" s="25">
        <v>30</v>
      </c>
      <c r="E178" s="6" t="s">
        <v>380</v>
      </c>
      <c r="F178" s="25" t="s">
        <v>342</v>
      </c>
      <c r="G178" s="25" t="s">
        <v>343</v>
      </c>
      <c r="H178" s="34">
        <v>150000</v>
      </c>
      <c r="I178" s="34">
        <f t="shared" ref="I178:I241" si="4">H178*0.611</f>
        <v>91650</v>
      </c>
    </row>
    <row r="179" spans="1:9" ht="14.45" customHeight="1" x14ac:dyDescent="0.25">
      <c r="A179" s="9">
        <v>172</v>
      </c>
      <c r="B179" s="33" t="s">
        <v>353</v>
      </c>
      <c r="C179" s="23" t="s">
        <v>308</v>
      </c>
      <c r="D179" s="25">
        <v>17</v>
      </c>
      <c r="E179" s="6" t="s">
        <v>380</v>
      </c>
      <c r="F179" s="25" t="s">
        <v>342</v>
      </c>
      <c r="G179" s="25" t="s">
        <v>344</v>
      </c>
      <c r="H179" s="34">
        <v>816000</v>
      </c>
      <c r="I179" s="34">
        <v>501000</v>
      </c>
    </row>
    <row r="180" spans="1:9" ht="14.45" customHeight="1" x14ac:dyDescent="0.25">
      <c r="A180" s="9">
        <v>173</v>
      </c>
      <c r="B180" s="33" t="s">
        <v>353</v>
      </c>
      <c r="C180" s="23" t="s">
        <v>309</v>
      </c>
      <c r="D180" s="25">
        <v>38</v>
      </c>
      <c r="E180" s="6" t="s">
        <v>380</v>
      </c>
      <c r="F180" s="25" t="s">
        <v>342</v>
      </c>
      <c r="G180" s="25" t="s">
        <v>345</v>
      </c>
      <c r="H180" s="34">
        <v>1862000</v>
      </c>
      <c r="I180" s="34">
        <v>1138000</v>
      </c>
    </row>
    <row r="181" spans="1:9" ht="14.45" customHeight="1" x14ac:dyDescent="0.25">
      <c r="A181" s="9">
        <v>174</v>
      </c>
      <c r="B181" s="33" t="s">
        <v>353</v>
      </c>
      <c r="C181" s="23" t="s">
        <v>310</v>
      </c>
      <c r="D181" s="25">
        <v>6</v>
      </c>
      <c r="E181" s="6" t="s">
        <v>380</v>
      </c>
      <c r="F181" s="25" t="s">
        <v>342</v>
      </c>
      <c r="G181" s="25" t="s">
        <v>346</v>
      </c>
      <c r="H181" s="34">
        <v>186000</v>
      </c>
      <c r="I181" s="34">
        <f t="shared" si="4"/>
        <v>113646</v>
      </c>
    </row>
    <row r="182" spans="1:9" ht="14.45" customHeight="1" x14ac:dyDescent="0.25">
      <c r="A182" s="9">
        <v>175</v>
      </c>
      <c r="B182" s="33" t="s">
        <v>353</v>
      </c>
      <c r="C182" s="23" t="s">
        <v>11</v>
      </c>
      <c r="D182" s="25">
        <f>16+48</f>
        <v>64</v>
      </c>
      <c r="E182" s="6" t="s">
        <v>380</v>
      </c>
      <c r="F182" s="25" t="s">
        <v>342</v>
      </c>
      <c r="G182" s="25" t="s">
        <v>347</v>
      </c>
      <c r="H182" s="34">
        <v>3520000</v>
      </c>
      <c r="I182" s="34">
        <f t="shared" si="4"/>
        <v>2150720</v>
      </c>
    </row>
    <row r="183" spans="1:9" ht="14.45" customHeight="1" x14ac:dyDescent="0.25">
      <c r="A183" s="9">
        <v>176</v>
      </c>
      <c r="B183" s="33" t="s">
        <v>353</v>
      </c>
      <c r="C183" s="23" t="s">
        <v>368</v>
      </c>
      <c r="D183" s="25">
        <f>86+1</f>
        <v>87</v>
      </c>
      <c r="E183" s="6" t="s">
        <v>380</v>
      </c>
      <c r="F183" s="25" t="s">
        <v>342</v>
      </c>
      <c r="G183" s="25" t="s">
        <v>348</v>
      </c>
      <c r="H183" s="34">
        <v>9744000</v>
      </c>
      <c r="I183" s="34">
        <v>5955000</v>
      </c>
    </row>
    <row r="184" spans="1:9" ht="14.45" customHeight="1" x14ac:dyDescent="0.25">
      <c r="A184" s="9">
        <v>177</v>
      </c>
      <c r="B184" s="33" t="s">
        <v>353</v>
      </c>
      <c r="C184" s="23" t="s">
        <v>12</v>
      </c>
      <c r="D184" s="25">
        <f>24+14</f>
        <v>38</v>
      </c>
      <c r="E184" s="6" t="s">
        <v>380</v>
      </c>
      <c r="F184" s="25" t="s">
        <v>342</v>
      </c>
      <c r="G184" s="25" t="s">
        <v>348</v>
      </c>
      <c r="H184" s="34">
        <v>2508000</v>
      </c>
      <c r="I184" s="34">
        <v>1533000</v>
      </c>
    </row>
    <row r="185" spans="1:9" ht="14.45" customHeight="1" x14ac:dyDescent="0.25">
      <c r="A185" s="9">
        <v>178</v>
      </c>
      <c r="B185" s="33" t="s">
        <v>353</v>
      </c>
      <c r="C185" s="23" t="s">
        <v>13</v>
      </c>
      <c r="D185" s="25">
        <v>2</v>
      </c>
      <c r="E185" s="6" t="s">
        <v>380</v>
      </c>
      <c r="F185" s="25" t="s">
        <v>342</v>
      </c>
      <c r="G185" s="25" t="s">
        <v>348</v>
      </c>
      <c r="H185" s="34">
        <v>48000</v>
      </c>
      <c r="I185" s="34">
        <v>30000</v>
      </c>
    </row>
    <row r="186" spans="1:9" ht="14.45" customHeight="1" x14ac:dyDescent="0.25">
      <c r="A186" s="9">
        <v>179</v>
      </c>
      <c r="B186" s="33" t="s">
        <v>353</v>
      </c>
      <c r="C186" s="23" t="s">
        <v>14</v>
      </c>
      <c r="D186" s="25">
        <v>2408</v>
      </c>
      <c r="E186" s="6" t="s">
        <v>380</v>
      </c>
      <c r="F186" s="25" t="s">
        <v>342</v>
      </c>
      <c r="G186" s="25" t="s">
        <v>348</v>
      </c>
      <c r="H186" s="34">
        <v>86688000</v>
      </c>
      <c r="I186" s="34">
        <v>53400000</v>
      </c>
    </row>
    <row r="187" spans="1:9" ht="14.45" customHeight="1" x14ac:dyDescent="0.25">
      <c r="A187" s="9">
        <v>180</v>
      </c>
      <c r="B187" s="33" t="s">
        <v>353</v>
      </c>
      <c r="C187" s="23" t="s">
        <v>15</v>
      </c>
      <c r="D187" s="25">
        <v>110</v>
      </c>
      <c r="E187" s="6" t="s">
        <v>380</v>
      </c>
      <c r="F187" s="25" t="s">
        <v>342</v>
      </c>
      <c r="G187" s="25" t="s">
        <v>348</v>
      </c>
      <c r="H187" s="34">
        <v>4158000</v>
      </c>
      <c r="I187" s="34">
        <v>2540500</v>
      </c>
    </row>
    <row r="188" spans="1:9" ht="14.45" customHeight="1" x14ac:dyDescent="0.25">
      <c r="A188" s="9">
        <v>181</v>
      </c>
      <c r="B188" s="33" t="s">
        <v>353</v>
      </c>
      <c r="C188" s="23" t="s">
        <v>16</v>
      </c>
      <c r="D188" s="25">
        <f>448+74+3</f>
        <v>525</v>
      </c>
      <c r="E188" s="6" t="s">
        <v>312</v>
      </c>
      <c r="F188" s="25" t="s">
        <v>342</v>
      </c>
      <c r="G188" s="25" t="s">
        <v>348</v>
      </c>
      <c r="H188" s="34">
        <v>5250000</v>
      </c>
      <c r="I188" s="34">
        <f t="shared" si="4"/>
        <v>3207750</v>
      </c>
    </row>
    <row r="189" spans="1:9" ht="14.45" customHeight="1" x14ac:dyDescent="0.25">
      <c r="A189" s="9">
        <v>182</v>
      </c>
      <c r="B189" s="33" t="s">
        <v>353</v>
      </c>
      <c r="C189" s="23" t="s">
        <v>17</v>
      </c>
      <c r="D189" s="25">
        <f>448+74+3</f>
        <v>525</v>
      </c>
      <c r="E189" s="6" t="s">
        <v>312</v>
      </c>
      <c r="F189" s="25" t="s">
        <v>342</v>
      </c>
      <c r="G189" s="25" t="s">
        <v>348</v>
      </c>
      <c r="H189" s="34">
        <v>525000</v>
      </c>
      <c r="I189" s="34">
        <f t="shared" si="4"/>
        <v>320775</v>
      </c>
    </row>
    <row r="190" spans="1:9" ht="14.45" customHeight="1" x14ac:dyDescent="0.25">
      <c r="A190" s="9">
        <v>183</v>
      </c>
      <c r="B190" s="33" t="s">
        <v>353</v>
      </c>
      <c r="C190" s="23" t="s">
        <v>18</v>
      </c>
      <c r="D190" s="25">
        <f>29+31+26+29+31+32</f>
        <v>178</v>
      </c>
      <c r="E190" s="6" t="s">
        <v>380</v>
      </c>
      <c r="F190" s="25" t="s">
        <v>342</v>
      </c>
      <c r="G190" s="25" t="s">
        <v>329</v>
      </c>
      <c r="H190" s="34">
        <v>12282000</v>
      </c>
      <c r="I190" s="34">
        <v>7505000</v>
      </c>
    </row>
    <row r="191" spans="1:9" ht="14.45" customHeight="1" x14ac:dyDescent="0.25">
      <c r="A191" s="9">
        <v>184</v>
      </c>
      <c r="B191" s="33" t="s">
        <v>353</v>
      </c>
      <c r="C191" s="23" t="s">
        <v>19</v>
      </c>
      <c r="D191" s="25">
        <f>38+18</f>
        <v>56</v>
      </c>
      <c r="E191" s="6" t="s">
        <v>380</v>
      </c>
      <c r="F191" s="25" t="s">
        <v>342</v>
      </c>
      <c r="G191" s="25" t="s">
        <v>329</v>
      </c>
      <c r="H191" s="34">
        <v>1568000</v>
      </c>
      <c r="I191" s="34">
        <v>959000</v>
      </c>
    </row>
    <row r="192" spans="1:9" ht="14.45" customHeight="1" x14ac:dyDescent="0.25">
      <c r="A192" s="9">
        <v>185</v>
      </c>
      <c r="B192" s="33" t="s">
        <v>353</v>
      </c>
      <c r="C192" s="23" t="s">
        <v>20</v>
      </c>
      <c r="D192" s="25">
        <f>12+6</f>
        <v>18</v>
      </c>
      <c r="E192" s="6" t="s">
        <v>380</v>
      </c>
      <c r="F192" s="25" t="s">
        <v>342</v>
      </c>
      <c r="G192" s="25" t="s">
        <v>329</v>
      </c>
      <c r="H192" s="34">
        <v>2419000</v>
      </c>
      <c r="I192" s="34">
        <v>1478100</v>
      </c>
    </row>
    <row r="193" spans="1:9" ht="14.45" customHeight="1" x14ac:dyDescent="0.25">
      <c r="A193" s="9">
        <v>186</v>
      </c>
      <c r="B193" s="33" t="s">
        <v>353</v>
      </c>
      <c r="C193" s="23" t="s">
        <v>21</v>
      </c>
      <c r="D193" s="25">
        <v>19</v>
      </c>
      <c r="E193" s="12" t="s">
        <v>380</v>
      </c>
      <c r="F193" s="25" t="s">
        <v>342</v>
      </c>
      <c r="G193" s="25" t="s">
        <v>329</v>
      </c>
      <c r="H193" s="34">
        <v>498750</v>
      </c>
      <c r="I193" s="34">
        <v>305000</v>
      </c>
    </row>
    <row r="194" spans="1:9" ht="14.45" customHeight="1" x14ac:dyDescent="0.25">
      <c r="A194" s="9">
        <v>187</v>
      </c>
      <c r="B194" s="33" t="s">
        <v>353</v>
      </c>
      <c r="C194" s="23" t="s">
        <v>22</v>
      </c>
      <c r="D194" s="25">
        <v>15</v>
      </c>
      <c r="E194" s="12" t="s">
        <v>380</v>
      </c>
      <c r="F194" s="25" t="s">
        <v>342</v>
      </c>
      <c r="G194" s="25" t="s">
        <v>329</v>
      </c>
      <c r="H194" s="34">
        <v>393750</v>
      </c>
      <c r="I194" s="34">
        <v>240600</v>
      </c>
    </row>
    <row r="195" spans="1:9" ht="14.45" customHeight="1" x14ac:dyDescent="0.25">
      <c r="A195" s="9">
        <v>188</v>
      </c>
      <c r="B195" s="33" t="s">
        <v>353</v>
      </c>
      <c r="C195" s="23" t="s">
        <v>23</v>
      </c>
      <c r="D195" s="25">
        <v>50</v>
      </c>
      <c r="E195" s="6" t="s">
        <v>380</v>
      </c>
      <c r="F195" s="25" t="s">
        <v>342</v>
      </c>
      <c r="G195" s="25" t="s">
        <v>329</v>
      </c>
      <c r="H195" s="34">
        <v>1505000</v>
      </c>
      <c r="I195" s="34">
        <v>920000</v>
      </c>
    </row>
    <row r="196" spans="1:9" ht="14.45" customHeight="1" x14ac:dyDescent="0.25">
      <c r="A196" s="9">
        <v>189</v>
      </c>
      <c r="B196" s="33" t="s">
        <v>353</v>
      </c>
      <c r="C196" s="23" t="s">
        <v>24</v>
      </c>
      <c r="D196" s="25">
        <v>36</v>
      </c>
      <c r="E196" s="6" t="s">
        <v>380</v>
      </c>
      <c r="F196" s="25" t="s">
        <v>342</v>
      </c>
      <c r="G196" s="25" t="s">
        <v>329</v>
      </c>
      <c r="H196" s="34">
        <v>2664000</v>
      </c>
      <c r="I196" s="34">
        <v>1627700</v>
      </c>
    </row>
    <row r="197" spans="1:9" ht="14.45" customHeight="1" x14ac:dyDescent="0.25">
      <c r="A197" s="9">
        <v>190</v>
      </c>
      <c r="B197" s="33" t="s">
        <v>353</v>
      </c>
      <c r="C197" s="23" t="s">
        <v>25</v>
      </c>
      <c r="D197" s="25">
        <f>19+18+22+10+6+2</f>
        <v>77</v>
      </c>
      <c r="E197" s="6" t="s">
        <v>380</v>
      </c>
      <c r="F197" s="25" t="s">
        <v>342</v>
      </c>
      <c r="G197" s="25" t="s">
        <v>329</v>
      </c>
      <c r="H197" s="34">
        <v>3234000</v>
      </c>
      <c r="I197" s="34">
        <v>1976000</v>
      </c>
    </row>
    <row r="198" spans="1:9" ht="14.45" customHeight="1" x14ac:dyDescent="0.25">
      <c r="A198" s="9">
        <v>191</v>
      </c>
      <c r="B198" s="33" t="s">
        <v>353</v>
      </c>
      <c r="C198" s="23" t="s">
        <v>26</v>
      </c>
      <c r="D198" s="25">
        <v>11</v>
      </c>
      <c r="E198" s="6" t="s">
        <v>380</v>
      </c>
      <c r="F198" s="25" t="s">
        <v>342</v>
      </c>
      <c r="G198" s="25" t="s">
        <v>329</v>
      </c>
      <c r="H198" s="34">
        <v>378000</v>
      </c>
      <c r="I198" s="34">
        <f t="shared" si="4"/>
        <v>230958</v>
      </c>
    </row>
    <row r="199" spans="1:9" ht="14.45" customHeight="1" x14ac:dyDescent="0.25">
      <c r="A199" s="9">
        <v>192</v>
      </c>
      <c r="B199" s="33" t="s">
        <v>353</v>
      </c>
      <c r="C199" s="23" t="s">
        <v>27</v>
      </c>
      <c r="D199" s="25">
        <f>23+4</f>
        <v>27</v>
      </c>
      <c r="E199" s="6" t="s">
        <v>380</v>
      </c>
      <c r="F199" s="25" t="s">
        <v>342</v>
      </c>
      <c r="G199" s="25" t="s">
        <v>329</v>
      </c>
      <c r="H199" s="34">
        <v>907200</v>
      </c>
      <c r="I199" s="34">
        <f t="shared" si="4"/>
        <v>554299.19999999995</v>
      </c>
    </row>
    <row r="200" spans="1:9" ht="14.45" customHeight="1" x14ac:dyDescent="0.25">
      <c r="A200" s="9">
        <v>193</v>
      </c>
      <c r="B200" s="33" t="s">
        <v>353</v>
      </c>
      <c r="C200" s="23" t="s">
        <v>28</v>
      </c>
      <c r="D200" s="25">
        <v>6</v>
      </c>
      <c r="E200" s="6" t="s">
        <v>380</v>
      </c>
      <c r="F200" s="25" t="s">
        <v>342</v>
      </c>
      <c r="G200" s="25" t="s">
        <v>329</v>
      </c>
      <c r="H200" s="34">
        <v>30000</v>
      </c>
      <c r="I200" s="34">
        <f t="shared" si="4"/>
        <v>18330</v>
      </c>
    </row>
    <row r="201" spans="1:9" ht="14.45" customHeight="1" x14ac:dyDescent="0.25">
      <c r="A201" s="9">
        <v>194</v>
      </c>
      <c r="B201" s="33" t="s">
        <v>353</v>
      </c>
      <c r="C201" s="23" t="s">
        <v>29</v>
      </c>
      <c r="D201" s="25">
        <v>3</v>
      </c>
      <c r="E201" s="6" t="s">
        <v>380</v>
      </c>
      <c r="F201" s="25" t="s">
        <v>342</v>
      </c>
      <c r="G201" s="25" t="s">
        <v>329</v>
      </c>
      <c r="H201" s="34">
        <v>84000</v>
      </c>
      <c r="I201" s="34">
        <f t="shared" si="4"/>
        <v>51324</v>
      </c>
    </row>
    <row r="202" spans="1:9" ht="14.45" customHeight="1" x14ac:dyDescent="0.25">
      <c r="A202" s="9">
        <v>195</v>
      </c>
      <c r="B202" s="33" t="s">
        <v>353</v>
      </c>
      <c r="C202" s="23" t="s">
        <v>30</v>
      </c>
      <c r="D202" s="25">
        <v>6</v>
      </c>
      <c r="E202" s="6" t="s">
        <v>380</v>
      </c>
      <c r="F202" s="25" t="s">
        <v>342</v>
      </c>
      <c r="G202" s="25" t="s">
        <v>329</v>
      </c>
      <c r="H202" s="34">
        <v>378000</v>
      </c>
      <c r="I202" s="34">
        <f t="shared" si="4"/>
        <v>230958</v>
      </c>
    </row>
    <row r="203" spans="1:9" ht="14.45" customHeight="1" x14ac:dyDescent="0.25">
      <c r="A203" s="9">
        <v>196</v>
      </c>
      <c r="B203" s="33" t="s">
        <v>353</v>
      </c>
      <c r="C203" s="23" t="s">
        <v>31</v>
      </c>
      <c r="D203" s="25">
        <v>1</v>
      </c>
      <c r="E203" s="6" t="s">
        <v>380</v>
      </c>
      <c r="F203" s="25" t="s">
        <v>342</v>
      </c>
      <c r="G203" s="25" t="s">
        <v>329</v>
      </c>
      <c r="H203" s="34">
        <v>198000</v>
      </c>
      <c r="I203" s="34">
        <f t="shared" si="4"/>
        <v>120978</v>
      </c>
    </row>
    <row r="204" spans="1:9" ht="14.45" customHeight="1" x14ac:dyDescent="0.25">
      <c r="A204" s="9">
        <v>197</v>
      </c>
      <c r="B204" s="33" t="s">
        <v>353</v>
      </c>
      <c r="C204" s="23" t="s">
        <v>32</v>
      </c>
      <c r="D204" s="25">
        <v>1</v>
      </c>
      <c r="E204" s="6" t="s">
        <v>380</v>
      </c>
      <c r="F204" s="25" t="s">
        <v>342</v>
      </c>
      <c r="G204" s="25" t="s">
        <v>329</v>
      </c>
      <c r="H204" s="34">
        <v>40000</v>
      </c>
      <c r="I204" s="34">
        <f t="shared" si="4"/>
        <v>24440</v>
      </c>
    </row>
    <row r="205" spans="1:9" ht="14.45" customHeight="1" x14ac:dyDescent="0.25">
      <c r="A205" s="9">
        <v>198</v>
      </c>
      <c r="B205" s="33" t="s">
        <v>353</v>
      </c>
      <c r="C205" s="23" t="s">
        <v>33</v>
      </c>
      <c r="D205" s="25">
        <v>2</v>
      </c>
      <c r="E205" s="6" t="s">
        <v>380</v>
      </c>
      <c r="F205" s="25" t="s">
        <v>342</v>
      </c>
      <c r="G205" s="25" t="s">
        <v>329</v>
      </c>
      <c r="H205" s="34">
        <v>42000</v>
      </c>
      <c r="I205" s="34">
        <v>25620</v>
      </c>
    </row>
    <row r="206" spans="1:9" ht="14.45" customHeight="1" x14ac:dyDescent="0.25">
      <c r="A206" s="9">
        <v>199</v>
      </c>
      <c r="B206" s="33" t="s">
        <v>353</v>
      </c>
      <c r="C206" s="23" t="s">
        <v>34</v>
      </c>
      <c r="D206" s="25">
        <v>13</v>
      </c>
      <c r="E206" s="6" t="s">
        <v>380</v>
      </c>
      <c r="F206" s="25" t="s">
        <v>342</v>
      </c>
      <c r="G206" s="25" t="s">
        <v>329</v>
      </c>
      <c r="H206" s="34">
        <v>260000</v>
      </c>
      <c r="I206" s="34">
        <f t="shared" si="4"/>
        <v>158860</v>
      </c>
    </row>
    <row r="207" spans="1:9" ht="14.45" customHeight="1" x14ac:dyDescent="0.25">
      <c r="A207" s="9">
        <v>200</v>
      </c>
      <c r="B207" s="33" t="s">
        <v>353</v>
      </c>
      <c r="C207" s="23" t="s">
        <v>35</v>
      </c>
      <c r="D207" s="25">
        <v>27</v>
      </c>
      <c r="E207" s="6" t="s">
        <v>380</v>
      </c>
      <c r="F207" s="25" t="s">
        <v>342</v>
      </c>
      <c r="G207" s="25" t="s">
        <v>329</v>
      </c>
      <c r="H207" s="34">
        <v>405000</v>
      </c>
      <c r="I207" s="34">
        <f t="shared" si="4"/>
        <v>247455</v>
      </c>
    </row>
    <row r="208" spans="1:9" ht="14.45" customHeight="1" x14ac:dyDescent="0.25">
      <c r="A208" s="9">
        <v>201</v>
      </c>
      <c r="B208" s="33" t="s">
        <v>353</v>
      </c>
      <c r="C208" s="23" t="s">
        <v>36</v>
      </c>
      <c r="D208" s="25">
        <v>127</v>
      </c>
      <c r="E208" s="6" t="s">
        <v>380</v>
      </c>
      <c r="F208" s="25" t="s">
        <v>342</v>
      </c>
      <c r="G208" s="25" t="s">
        <v>329</v>
      </c>
      <c r="H208" s="34">
        <v>4324350</v>
      </c>
      <c r="I208" s="34">
        <v>2642200</v>
      </c>
    </row>
    <row r="209" spans="1:9" ht="14.45" customHeight="1" x14ac:dyDescent="0.25">
      <c r="A209" s="9">
        <v>202</v>
      </c>
      <c r="B209" s="33" t="s">
        <v>353</v>
      </c>
      <c r="C209" s="23" t="s">
        <v>37</v>
      </c>
      <c r="D209" s="25">
        <v>8</v>
      </c>
      <c r="E209" s="6" t="s">
        <v>380</v>
      </c>
      <c r="F209" s="25" t="s">
        <v>342</v>
      </c>
      <c r="G209" s="25" t="s">
        <v>329</v>
      </c>
      <c r="H209" s="34">
        <v>480000</v>
      </c>
      <c r="I209" s="34">
        <f t="shared" si="4"/>
        <v>293280</v>
      </c>
    </row>
    <row r="210" spans="1:9" ht="14.45" customHeight="1" x14ac:dyDescent="0.25">
      <c r="A210" s="9">
        <v>203</v>
      </c>
      <c r="B210" s="33" t="s">
        <v>353</v>
      </c>
      <c r="C210" s="23" t="s">
        <v>38</v>
      </c>
      <c r="D210" s="25">
        <v>2</v>
      </c>
      <c r="E210" s="6" t="s">
        <v>380</v>
      </c>
      <c r="F210" s="25" t="s">
        <v>342</v>
      </c>
      <c r="G210" s="25" t="s">
        <v>329</v>
      </c>
      <c r="H210" s="34">
        <v>680000</v>
      </c>
      <c r="I210" s="34">
        <f t="shared" si="4"/>
        <v>415480</v>
      </c>
    </row>
    <row r="211" spans="1:9" ht="14.45" customHeight="1" x14ac:dyDescent="0.25">
      <c r="A211" s="9">
        <v>204</v>
      </c>
      <c r="B211" s="33" t="s">
        <v>353</v>
      </c>
      <c r="C211" s="23" t="s">
        <v>39</v>
      </c>
      <c r="D211" s="25">
        <v>8</v>
      </c>
      <c r="E211" s="6" t="s">
        <v>380</v>
      </c>
      <c r="F211" s="25" t="s">
        <v>342</v>
      </c>
      <c r="G211" s="25" t="s">
        <v>329</v>
      </c>
      <c r="H211" s="34">
        <v>640000</v>
      </c>
      <c r="I211" s="34">
        <f t="shared" si="4"/>
        <v>391040</v>
      </c>
    </row>
    <row r="212" spans="1:9" ht="14.45" customHeight="1" x14ac:dyDescent="0.25">
      <c r="A212" s="9">
        <v>205</v>
      </c>
      <c r="B212" s="33" t="s">
        <v>353</v>
      </c>
      <c r="C212" s="23" t="s">
        <v>40</v>
      </c>
      <c r="D212" s="25">
        <v>3</v>
      </c>
      <c r="E212" s="6" t="s">
        <v>380</v>
      </c>
      <c r="F212" s="25" t="s">
        <v>342</v>
      </c>
      <c r="G212" s="25" t="s">
        <v>349</v>
      </c>
      <c r="H212" s="34">
        <v>255000</v>
      </c>
      <c r="I212" s="34">
        <f t="shared" si="4"/>
        <v>155805</v>
      </c>
    </row>
    <row r="213" spans="1:9" ht="14.45" customHeight="1" x14ac:dyDescent="0.25">
      <c r="A213" s="9">
        <v>206</v>
      </c>
      <c r="B213" s="33" t="s">
        <v>353</v>
      </c>
      <c r="C213" s="23" t="s">
        <v>41</v>
      </c>
      <c r="D213" s="25">
        <f>3+3+2+5</f>
        <v>13</v>
      </c>
      <c r="E213" s="6" t="s">
        <v>380</v>
      </c>
      <c r="F213" s="25" t="s">
        <v>342</v>
      </c>
      <c r="G213" s="25" t="s">
        <v>349</v>
      </c>
      <c r="H213" s="34">
        <v>455000</v>
      </c>
      <c r="I213" s="34">
        <f t="shared" si="4"/>
        <v>278005</v>
      </c>
    </row>
    <row r="214" spans="1:9" ht="14.45" customHeight="1" x14ac:dyDescent="0.25">
      <c r="A214" s="9">
        <v>207</v>
      </c>
      <c r="B214" s="33" t="s">
        <v>353</v>
      </c>
      <c r="C214" s="23" t="s">
        <v>42</v>
      </c>
      <c r="D214" s="25">
        <f>4+1+2</f>
        <v>7</v>
      </c>
      <c r="E214" s="6" t="s">
        <v>380</v>
      </c>
      <c r="F214" s="25" t="s">
        <v>342</v>
      </c>
      <c r="G214" s="25" t="s">
        <v>349</v>
      </c>
      <c r="H214" s="34">
        <v>217000</v>
      </c>
      <c r="I214" s="34">
        <f t="shared" si="4"/>
        <v>132587</v>
      </c>
    </row>
    <row r="215" spans="1:9" ht="14.45" customHeight="1" x14ac:dyDescent="0.25">
      <c r="A215" s="9">
        <v>208</v>
      </c>
      <c r="B215" s="33" t="s">
        <v>353</v>
      </c>
      <c r="C215" s="23" t="s">
        <v>27</v>
      </c>
      <c r="D215" s="25">
        <f>16+22+22+34+16</f>
        <v>110</v>
      </c>
      <c r="E215" s="6" t="s">
        <v>380</v>
      </c>
      <c r="F215" s="25" t="s">
        <v>342</v>
      </c>
      <c r="G215" s="25" t="s">
        <v>349</v>
      </c>
      <c r="H215" s="34">
        <v>4180000</v>
      </c>
      <c r="I215" s="34">
        <v>2554000</v>
      </c>
    </row>
    <row r="216" spans="1:9" ht="14.45" customHeight="1" x14ac:dyDescent="0.25">
      <c r="A216" s="9">
        <v>209</v>
      </c>
      <c r="B216" s="33" t="s">
        <v>353</v>
      </c>
      <c r="C216" s="23" t="s">
        <v>43</v>
      </c>
      <c r="D216" s="25">
        <f>4+4</f>
        <v>8</v>
      </c>
      <c r="E216" s="6" t="s">
        <v>380</v>
      </c>
      <c r="F216" s="25" t="s">
        <v>342</v>
      </c>
      <c r="G216" s="25" t="s">
        <v>349</v>
      </c>
      <c r="H216" s="34">
        <v>240000</v>
      </c>
      <c r="I216" s="34">
        <f t="shared" si="4"/>
        <v>146640</v>
      </c>
    </row>
    <row r="217" spans="1:9" ht="14.45" customHeight="1" x14ac:dyDescent="0.25">
      <c r="A217" s="9">
        <v>210</v>
      </c>
      <c r="B217" s="33" t="s">
        <v>353</v>
      </c>
      <c r="C217" s="23" t="s">
        <v>44</v>
      </c>
      <c r="D217" s="25">
        <v>4</v>
      </c>
      <c r="E217" s="6" t="s">
        <v>380</v>
      </c>
      <c r="F217" s="25" t="s">
        <v>342</v>
      </c>
      <c r="G217" s="25" t="s">
        <v>349</v>
      </c>
      <c r="H217" s="34">
        <v>80000</v>
      </c>
      <c r="I217" s="34">
        <f t="shared" si="4"/>
        <v>48880</v>
      </c>
    </row>
    <row r="218" spans="1:9" ht="14.45" customHeight="1" x14ac:dyDescent="0.25">
      <c r="A218" s="9">
        <v>211</v>
      </c>
      <c r="B218" s="33" t="s">
        <v>353</v>
      </c>
      <c r="C218" s="23" t="s">
        <v>27</v>
      </c>
      <c r="D218" s="25">
        <f>2+1</f>
        <v>3</v>
      </c>
      <c r="E218" s="6" t="s">
        <v>380</v>
      </c>
      <c r="F218" s="25" t="s">
        <v>342</v>
      </c>
      <c r="G218" s="25" t="s">
        <v>349</v>
      </c>
      <c r="H218" s="34">
        <v>124000</v>
      </c>
      <c r="I218" s="34">
        <f t="shared" si="4"/>
        <v>75764</v>
      </c>
    </row>
    <row r="219" spans="1:9" ht="14.45" customHeight="1" x14ac:dyDescent="0.25">
      <c r="A219" s="9">
        <v>212</v>
      </c>
      <c r="B219" s="33" t="s">
        <v>353</v>
      </c>
      <c r="C219" s="23" t="s">
        <v>45</v>
      </c>
      <c r="D219" s="25">
        <v>5</v>
      </c>
      <c r="E219" s="6" t="s">
        <v>380</v>
      </c>
      <c r="F219" s="25" t="s">
        <v>342</v>
      </c>
      <c r="G219" s="25" t="s">
        <v>349</v>
      </c>
      <c r="H219" s="34">
        <v>250000</v>
      </c>
      <c r="I219" s="34">
        <f t="shared" si="4"/>
        <v>152750</v>
      </c>
    </row>
    <row r="220" spans="1:9" ht="14.45" customHeight="1" x14ac:dyDescent="0.25">
      <c r="A220" s="9">
        <v>213</v>
      </c>
      <c r="B220" s="33" t="s">
        <v>353</v>
      </c>
      <c r="C220" s="23" t="s">
        <v>46</v>
      </c>
      <c r="D220" s="25">
        <v>6</v>
      </c>
      <c r="E220" s="6" t="s">
        <v>380</v>
      </c>
      <c r="F220" s="25" t="s">
        <v>342</v>
      </c>
      <c r="G220" s="25" t="s">
        <v>349</v>
      </c>
      <c r="H220" s="34">
        <v>2100000</v>
      </c>
      <c r="I220" s="34">
        <f t="shared" si="4"/>
        <v>1283100</v>
      </c>
    </row>
    <row r="221" spans="1:9" ht="14.45" customHeight="1" x14ac:dyDescent="0.25">
      <c r="A221" s="9">
        <v>214</v>
      </c>
      <c r="B221" s="33" t="s">
        <v>353</v>
      </c>
      <c r="C221" s="23" t="s">
        <v>47</v>
      </c>
      <c r="D221" s="25">
        <v>1</v>
      </c>
      <c r="E221" s="6" t="s">
        <v>380</v>
      </c>
      <c r="F221" s="25" t="s">
        <v>342</v>
      </c>
      <c r="G221" s="25" t="s">
        <v>349</v>
      </c>
      <c r="H221" s="34">
        <v>45000</v>
      </c>
      <c r="I221" s="34">
        <f t="shared" si="4"/>
        <v>27495</v>
      </c>
    </row>
    <row r="222" spans="1:9" ht="14.45" customHeight="1" x14ac:dyDescent="0.25">
      <c r="A222" s="9">
        <v>215</v>
      </c>
      <c r="B222" s="33" t="s">
        <v>353</v>
      </c>
      <c r="C222" s="23" t="s">
        <v>48</v>
      </c>
      <c r="D222" s="25">
        <v>6</v>
      </c>
      <c r="E222" s="6" t="s">
        <v>380</v>
      </c>
      <c r="F222" s="25" t="s">
        <v>342</v>
      </c>
      <c r="G222" s="25" t="s">
        <v>349</v>
      </c>
      <c r="H222" s="34">
        <v>90000</v>
      </c>
      <c r="I222" s="34">
        <f t="shared" si="4"/>
        <v>54990</v>
      </c>
    </row>
    <row r="223" spans="1:9" ht="14.45" customHeight="1" x14ac:dyDescent="0.25">
      <c r="A223" s="9">
        <v>216</v>
      </c>
      <c r="B223" s="33" t="s">
        <v>353</v>
      </c>
      <c r="C223" s="23" t="s">
        <v>14</v>
      </c>
      <c r="D223" s="25">
        <v>28</v>
      </c>
      <c r="E223" s="6" t="s">
        <v>380</v>
      </c>
      <c r="F223" s="25" t="s">
        <v>342</v>
      </c>
      <c r="G223" s="25" t="s">
        <v>349</v>
      </c>
      <c r="H223" s="34">
        <v>1260000</v>
      </c>
      <c r="I223" s="34">
        <f t="shared" si="4"/>
        <v>769860</v>
      </c>
    </row>
    <row r="224" spans="1:9" ht="14.45" customHeight="1" x14ac:dyDescent="0.25">
      <c r="A224" s="9">
        <v>217</v>
      </c>
      <c r="B224" s="33" t="s">
        <v>353</v>
      </c>
      <c r="C224" s="23" t="s">
        <v>49</v>
      </c>
      <c r="D224" s="25">
        <f>2+1</f>
        <v>3</v>
      </c>
      <c r="E224" s="6" t="s">
        <v>380</v>
      </c>
      <c r="F224" s="25" t="s">
        <v>342</v>
      </c>
      <c r="G224" s="25" t="s">
        <v>349</v>
      </c>
      <c r="H224" s="34">
        <v>612000</v>
      </c>
      <c r="I224" s="34">
        <f t="shared" si="4"/>
        <v>373932</v>
      </c>
    </row>
    <row r="225" spans="1:9" ht="14.45" customHeight="1" x14ac:dyDescent="0.25">
      <c r="A225" s="9">
        <v>218</v>
      </c>
      <c r="B225" s="33" t="s">
        <v>353</v>
      </c>
      <c r="C225" s="23" t="s">
        <v>50</v>
      </c>
      <c r="D225" s="25">
        <v>4</v>
      </c>
      <c r="E225" s="6" t="s">
        <v>380</v>
      </c>
      <c r="F225" s="25" t="s">
        <v>342</v>
      </c>
      <c r="G225" s="25" t="s">
        <v>349</v>
      </c>
      <c r="H225" s="34">
        <v>386400</v>
      </c>
      <c r="I225" s="34">
        <f t="shared" si="4"/>
        <v>236090.4</v>
      </c>
    </row>
    <row r="226" spans="1:9" ht="14.45" customHeight="1" x14ac:dyDescent="0.25">
      <c r="A226" s="9">
        <v>219</v>
      </c>
      <c r="B226" s="33" t="s">
        <v>353</v>
      </c>
      <c r="C226" s="23" t="s">
        <v>51</v>
      </c>
      <c r="D226" s="25">
        <v>1</v>
      </c>
      <c r="E226" s="6" t="s">
        <v>380</v>
      </c>
      <c r="F226" s="25" t="s">
        <v>342</v>
      </c>
      <c r="G226" s="25" t="s">
        <v>349</v>
      </c>
      <c r="H226" s="34">
        <v>112000</v>
      </c>
      <c r="I226" s="34">
        <f t="shared" si="4"/>
        <v>68432</v>
      </c>
    </row>
    <row r="227" spans="1:9" ht="14.45" customHeight="1" x14ac:dyDescent="0.25">
      <c r="A227" s="9">
        <v>220</v>
      </c>
      <c r="B227" s="33" t="s">
        <v>353</v>
      </c>
      <c r="C227" s="23" t="s">
        <v>52</v>
      </c>
      <c r="D227" s="25">
        <v>8</v>
      </c>
      <c r="E227" s="6" t="s">
        <v>380</v>
      </c>
      <c r="F227" s="25" t="s">
        <v>342</v>
      </c>
      <c r="G227" s="25" t="s">
        <v>349</v>
      </c>
      <c r="H227" s="34">
        <v>320000</v>
      </c>
      <c r="I227" s="34">
        <f t="shared" si="4"/>
        <v>195520</v>
      </c>
    </row>
    <row r="228" spans="1:9" ht="14.45" customHeight="1" x14ac:dyDescent="0.25">
      <c r="A228" s="9">
        <v>221</v>
      </c>
      <c r="B228" s="33" t="s">
        <v>353</v>
      </c>
      <c r="C228" s="23" t="s">
        <v>370</v>
      </c>
      <c r="D228" s="25">
        <v>4</v>
      </c>
      <c r="E228" s="6" t="s">
        <v>380</v>
      </c>
      <c r="F228" s="25" t="s">
        <v>342</v>
      </c>
      <c r="G228" s="25" t="s">
        <v>349</v>
      </c>
      <c r="H228" s="34">
        <v>192000</v>
      </c>
      <c r="I228" s="34">
        <f t="shared" si="4"/>
        <v>117312</v>
      </c>
    </row>
    <row r="229" spans="1:9" ht="14.45" customHeight="1" x14ac:dyDescent="0.25">
      <c r="A229" s="9">
        <v>222</v>
      </c>
      <c r="B229" s="33" t="s">
        <v>353</v>
      </c>
      <c r="C229" s="23" t="s">
        <v>53</v>
      </c>
      <c r="D229" s="25">
        <v>1</v>
      </c>
      <c r="E229" s="6" t="s">
        <v>380</v>
      </c>
      <c r="F229" s="25" t="s">
        <v>342</v>
      </c>
      <c r="G229" s="25" t="s">
        <v>349</v>
      </c>
      <c r="H229" s="34">
        <v>48000</v>
      </c>
      <c r="I229" s="34">
        <f t="shared" si="4"/>
        <v>29328</v>
      </c>
    </row>
    <row r="230" spans="1:9" ht="14.45" customHeight="1" x14ac:dyDescent="0.25">
      <c r="A230" s="9">
        <v>223</v>
      </c>
      <c r="B230" s="33" t="s">
        <v>353</v>
      </c>
      <c r="C230" s="23" t="s">
        <v>54</v>
      </c>
      <c r="D230" s="25">
        <f>21+34+1+3</f>
        <v>59</v>
      </c>
      <c r="E230" s="6" t="s">
        <v>380</v>
      </c>
      <c r="F230" s="25" t="s">
        <v>342</v>
      </c>
      <c r="G230" s="25" t="s">
        <v>349</v>
      </c>
      <c r="H230" s="34">
        <v>3658000</v>
      </c>
      <c r="I230" s="34">
        <v>2235040</v>
      </c>
    </row>
    <row r="231" spans="1:9" ht="14.45" customHeight="1" x14ac:dyDescent="0.25">
      <c r="A231" s="9">
        <v>224</v>
      </c>
      <c r="B231" s="33" t="s">
        <v>353</v>
      </c>
      <c r="C231" s="23" t="s">
        <v>40</v>
      </c>
      <c r="D231" s="25">
        <f>36+13+8+2+3</f>
        <v>62</v>
      </c>
      <c r="E231" s="6" t="s">
        <v>380</v>
      </c>
      <c r="F231" s="25" t="s">
        <v>342</v>
      </c>
      <c r="G231" s="25" t="s">
        <v>349</v>
      </c>
      <c r="H231" s="34">
        <v>5270000</v>
      </c>
      <c r="I231" s="34">
        <f t="shared" si="4"/>
        <v>3219970</v>
      </c>
    </row>
    <row r="232" spans="1:9" ht="14.45" customHeight="1" x14ac:dyDescent="0.25">
      <c r="A232" s="9">
        <v>225</v>
      </c>
      <c r="B232" s="33" t="s">
        <v>353</v>
      </c>
      <c r="C232" s="23" t="s">
        <v>55</v>
      </c>
      <c r="D232" s="25">
        <f>75+7+17+9+9</f>
        <v>117</v>
      </c>
      <c r="E232" s="6" t="s">
        <v>380</v>
      </c>
      <c r="F232" s="25" t="s">
        <v>342</v>
      </c>
      <c r="G232" s="25" t="s">
        <v>349</v>
      </c>
      <c r="H232" s="34">
        <v>585000</v>
      </c>
      <c r="I232" s="34">
        <f t="shared" si="4"/>
        <v>357435</v>
      </c>
    </row>
    <row r="233" spans="1:9" ht="14.45" customHeight="1" x14ac:dyDescent="0.25">
      <c r="A233" s="9">
        <v>226</v>
      </c>
      <c r="B233" s="33" t="s">
        <v>353</v>
      </c>
      <c r="C233" s="23" t="s">
        <v>56</v>
      </c>
      <c r="D233" s="25">
        <v>12</v>
      </c>
      <c r="E233" s="6" t="s">
        <v>380</v>
      </c>
      <c r="F233" s="25" t="s">
        <v>342</v>
      </c>
      <c r="G233" s="25" t="s">
        <v>349</v>
      </c>
      <c r="H233" s="34">
        <v>96000</v>
      </c>
      <c r="I233" s="34">
        <f t="shared" si="4"/>
        <v>58656</v>
      </c>
    </row>
    <row r="234" spans="1:9" ht="14.45" customHeight="1" x14ac:dyDescent="0.25">
      <c r="A234" s="9">
        <v>227</v>
      </c>
      <c r="B234" s="33" t="s">
        <v>353</v>
      </c>
      <c r="C234" s="23" t="s">
        <v>57</v>
      </c>
      <c r="D234" s="25">
        <f>26+33+6+10</f>
        <v>75</v>
      </c>
      <c r="E234" s="6" t="s">
        <v>380</v>
      </c>
      <c r="F234" s="25" t="s">
        <v>342</v>
      </c>
      <c r="G234" s="25" t="s">
        <v>349</v>
      </c>
      <c r="H234" s="34">
        <v>9300000</v>
      </c>
      <c r="I234" s="34">
        <f t="shared" si="4"/>
        <v>5682300</v>
      </c>
    </row>
    <row r="235" spans="1:9" ht="14.45" customHeight="1" x14ac:dyDescent="0.25">
      <c r="A235" s="9">
        <v>228</v>
      </c>
      <c r="B235" s="33" t="s">
        <v>353</v>
      </c>
      <c r="C235" s="23" t="s">
        <v>58</v>
      </c>
      <c r="D235" s="25">
        <v>1</v>
      </c>
      <c r="E235" s="6" t="s">
        <v>380</v>
      </c>
      <c r="F235" s="25" t="s">
        <v>342</v>
      </c>
      <c r="G235" s="25" t="s">
        <v>349</v>
      </c>
      <c r="H235" s="34">
        <v>30000</v>
      </c>
      <c r="I235" s="34">
        <f t="shared" si="4"/>
        <v>18330</v>
      </c>
    </row>
    <row r="236" spans="1:9" ht="14.45" customHeight="1" x14ac:dyDescent="0.25">
      <c r="A236" s="9">
        <v>229</v>
      </c>
      <c r="B236" s="33" t="s">
        <v>353</v>
      </c>
      <c r="C236" s="23" t="s">
        <v>59</v>
      </c>
      <c r="D236" s="25">
        <v>2</v>
      </c>
      <c r="E236" s="6" t="s">
        <v>380</v>
      </c>
      <c r="F236" s="25" t="s">
        <v>342</v>
      </c>
      <c r="G236" s="25" t="s">
        <v>349</v>
      </c>
      <c r="H236" s="34">
        <v>24800</v>
      </c>
      <c r="I236" s="34">
        <f t="shared" si="4"/>
        <v>15152.8</v>
      </c>
    </row>
    <row r="237" spans="1:9" ht="14.45" customHeight="1" x14ac:dyDescent="0.25">
      <c r="A237" s="9">
        <v>230</v>
      </c>
      <c r="B237" s="33" t="s">
        <v>353</v>
      </c>
      <c r="C237" s="23" t="s">
        <v>57</v>
      </c>
      <c r="D237" s="25">
        <v>18</v>
      </c>
      <c r="E237" s="6" t="s">
        <v>380</v>
      </c>
      <c r="F237" s="25" t="s">
        <v>342</v>
      </c>
      <c r="G237" s="25" t="s">
        <v>349</v>
      </c>
      <c r="H237" s="34">
        <v>2232000</v>
      </c>
      <c r="I237" s="34">
        <f t="shared" si="4"/>
        <v>1363752</v>
      </c>
    </row>
    <row r="238" spans="1:9" ht="14.45" customHeight="1" x14ac:dyDescent="0.25">
      <c r="A238" s="9">
        <v>231</v>
      </c>
      <c r="B238" s="33" t="s">
        <v>353</v>
      </c>
      <c r="C238" s="23" t="s">
        <v>40</v>
      </c>
      <c r="D238" s="25">
        <f>6+1+3+3</f>
        <v>13</v>
      </c>
      <c r="E238" s="6" t="s">
        <v>380</v>
      </c>
      <c r="F238" s="25" t="s">
        <v>342</v>
      </c>
      <c r="G238" s="25" t="s">
        <v>349</v>
      </c>
      <c r="H238" s="34">
        <v>1105000</v>
      </c>
      <c r="I238" s="34">
        <f t="shared" si="4"/>
        <v>675155</v>
      </c>
    </row>
    <row r="239" spans="1:9" ht="14.45" customHeight="1" x14ac:dyDescent="0.25">
      <c r="A239" s="9">
        <v>232</v>
      </c>
      <c r="B239" s="33" t="s">
        <v>353</v>
      </c>
      <c r="C239" s="23" t="s">
        <v>60</v>
      </c>
      <c r="D239" s="25">
        <v>4</v>
      </c>
      <c r="E239" s="6" t="s">
        <v>380</v>
      </c>
      <c r="F239" s="25" t="s">
        <v>342</v>
      </c>
      <c r="G239" s="25" t="s">
        <v>349</v>
      </c>
      <c r="H239" s="34">
        <v>8000</v>
      </c>
      <c r="I239" s="34">
        <f t="shared" si="4"/>
        <v>4888</v>
      </c>
    </row>
    <row r="240" spans="1:9" ht="14.45" customHeight="1" x14ac:dyDescent="0.25">
      <c r="A240" s="9">
        <v>233</v>
      </c>
      <c r="B240" s="33" t="s">
        <v>353</v>
      </c>
      <c r="C240" s="23" t="s">
        <v>61</v>
      </c>
      <c r="D240" s="25">
        <v>72</v>
      </c>
      <c r="E240" s="6" t="s">
        <v>380</v>
      </c>
      <c r="F240" s="25" t="s">
        <v>342</v>
      </c>
      <c r="G240" s="25" t="s">
        <v>349</v>
      </c>
      <c r="H240" s="34">
        <v>0</v>
      </c>
      <c r="I240" s="34">
        <f t="shared" si="4"/>
        <v>0</v>
      </c>
    </row>
    <row r="241" spans="1:9" ht="14.45" customHeight="1" x14ac:dyDescent="0.25">
      <c r="A241" s="9">
        <v>234</v>
      </c>
      <c r="B241" s="33" t="s">
        <v>353</v>
      </c>
      <c r="C241" s="23" t="s">
        <v>62</v>
      </c>
      <c r="D241" s="25">
        <v>2</v>
      </c>
      <c r="E241" s="6" t="s">
        <v>380</v>
      </c>
      <c r="F241" s="25" t="s">
        <v>342</v>
      </c>
      <c r="G241" s="25" t="s">
        <v>349</v>
      </c>
      <c r="H241" s="34">
        <v>238000</v>
      </c>
      <c r="I241" s="34">
        <f t="shared" si="4"/>
        <v>145418</v>
      </c>
    </row>
    <row r="242" spans="1:9" ht="14.45" customHeight="1" x14ac:dyDescent="0.25">
      <c r="A242" s="9">
        <v>235</v>
      </c>
      <c r="B242" s="33" t="s">
        <v>353</v>
      </c>
      <c r="C242" s="23" t="s">
        <v>63</v>
      </c>
      <c r="D242" s="25">
        <v>1</v>
      </c>
      <c r="E242" s="6" t="s">
        <v>380</v>
      </c>
      <c r="F242" s="25" t="s">
        <v>342</v>
      </c>
      <c r="G242" s="25" t="s">
        <v>349</v>
      </c>
      <c r="H242" s="34">
        <v>30000</v>
      </c>
      <c r="I242" s="34">
        <f t="shared" ref="I242:I305" si="5">H242*0.611</f>
        <v>18330</v>
      </c>
    </row>
    <row r="243" spans="1:9" ht="14.45" customHeight="1" x14ac:dyDescent="0.25">
      <c r="A243" s="9">
        <v>236</v>
      </c>
      <c r="B243" s="33" t="s">
        <v>353</v>
      </c>
      <c r="C243" s="23" t="s">
        <v>55</v>
      </c>
      <c r="D243" s="25">
        <f>18+1+3+10+1</f>
        <v>33</v>
      </c>
      <c r="E243" s="6" t="s">
        <v>380</v>
      </c>
      <c r="F243" s="25" t="s">
        <v>342</v>
      </c>
      <c r="G243" s="25" t="s">
        <v>349</v>
      </c>
      <c r="H243" s="34">
        <v>132000</v>
      </c>
      <c r="I243" s="34">
        <f t="shared" si="5"/>
        <v>80652</v>
      </c>
    </row>
    <row r="244" spans="1:9" ht="14.45" customHeight="1" x14ac:dyDescent="0.25">
      <c r="A244" s="9">
        <v>237</v>
      </c>
      <c r="B244" s="33" t="s">
        <v>353</v>
      </c>
      <c r="C244" s="23" t="s">
        <v>64</v>
      </c>
      <c r="D244" s="25">
        <v>5</v>
      </c>
      <c r="E244" s="6" t="s">
        <v>380</v>
      </c>
      <c r="F244" s="25" t="s">
        <v>342</v>
      </c>
      <c r="G244" s="25" t="s">
        <v>349</v>
      </c>
      <c r="H244" s="34">
        <v>25000</v>
      </c>
      <c r="I244" s="34">
        <f t="shared" si="5"/>
        <v>15275</v>
      </c>
    </row>
    <row r="245" spans="1:9" ht="14.45" customHeight="1" x14ac:dyDescent="0.25">
      <c r="A245" s="9">
        <v>238</v>
      </c>
      <c r="B245" s="33" t="s">
        <v>353</v>
      </c>
      <c r="C245" s="23" t="s">
        <v>65</v>
      </c>
      <c r="D245" s="25">
        <v>2</v>
      </c>
      <c r="E245" s="6" t="s">
        <v>380</v>
      </c>
      <c r="F245" s="25" t="s">
        <v>342</v>
      </c>
      <c r="G245" s="25" t="s">
        <v>349</v>
      </c>
      <c r="H245" s="34">
        <v>0</v>
      </c>
      <c r="I245" s="34">
        <f t="shared" si="5"/>
        <v>0</v>
      </c>
    </row>
    <row r="246" spans="1:9" ht="14.45" customHeight="1" x14ac:dyDescent="0.25">
      <c r="A246" s="9">
        <v>239</v>
      </c>
      <c r="B246" s="33" t="s">
        <v>353</v>
      </c>
      <c r="C246" s="23" t="s">
        <v>371</v>
      </c>
      <c r="D246" s="25">
        <f>2+6+4+6</f>
        <v>18</v>
      </c>
      <c r="E246" s="6" t="s">
        <v>380</v>
      </c>
      <c r="F246" s="25" t="s">
        <v>342</v>
      </c>
      <c r="G246" s="25" t="s">
        <v>349</v>
      </c>
      <c r="H246" s="34">
        <v>1155600</v>
      </c>
      <c r="I246" s="34">
        <f t="shared" si="5"/>
        <v>706071.6</v>
      </c>
    </row>
    <row r="247" spans="1:9" ht="14.45" customHeight="1" x14ac:dyDescent="0.25">
      <c r="A247" s="9">
        <v>240</v>
      </c>
      <c r="B247" s="33" t="s">
        <v>353</v>
      </c>
      <c r="C247" s="23" t="s">
        <v>66</v>
      </c>
      <c r="D247" s="25">
        <f>17+35</f>
        <v>52</v>
      </c>
      <c r="E247" s="6" t="s">
        <v>380</v>
      </c>
      <c r="F247" s="25" t="s">
        <v>342</v>
      </c>
      <c r="G247" s="25" t="s">
        <v>349</v>
      </c>
      <c r="H247" s="34">
        <v>520000</v>
      </c>
      <c r="I247" s="34">
        <f t="shared" si="5"/>
        <v>317720</v>
      </c>
    </row>
    <row r="248" spans="1:9" ht="14.45" customHeight="1" x14ac:dyDescent="0.25">
      <c r="A248" s="9">
        <v>241</v>
      </c>
      <c r="B248" s="33" t="s">
        <v>353</v>
      </c>
      <c r="C248" s="23" t="s">
        <v>56</v>
      </c>
      <c r="D248" s="25">
        <f>4+2+1+1</f>
        <v>8</v>
      </c>
      <c r="E248" s="6" t="s">
        <v>380</v>
      </c>
      <c r="F248" s="25" t="s">
        <v>342</v>
      </c>
      <c r="G248" s="25" t="s">
        <v>349</v>
      </c>
      <c r="H248" s="34">
        <v>64000</v>
      </c>
      <c r="I248" s="34">
        <f t="shared" si="5"/>
        <v>39104</v>
      </c>
    </row>
    <row r="249" spans="1:9" ht="14.45" customHeight="1" x14ac:dyDescent="0.25">
      <c r="A249" s="9">
        <v>242</v>
      </c>
      <c r="B249" s="33" t="s">
        <v>353</v>
      </c>
      <c r="C249" s="23" t="s">
        <v>67</v>
      </c>
      <c r="D249" s="25">
        <v>5</v>
      </c>
      <c r="E249" s="6" t="s">
        <v>380</v>
      </c>
      <c r="F249" s="25" t="s">
        <v>342</v>
      </c>
      <c r="G249" s="25" t="s">
        <v>349</v>
      </c>
      <c r="H249" s="34">
        <v>1048600</v>
      </c>
      <c r="I249" s="34">
        <f t="shared" si="5"/>
        <v>640694.6</v>
      </c>
    </row>
    <row r="250" spans="1:9" ht="14.45" customHeight="1" x14ac:dyDescent="0.25">
      <c r="A250" s="9">
        <v>243</v>
      </c>
      <c r="B250" s="33" t="s">
        <v>353</v>
      </c>
      <c r="C250" s="23" t="s">
        <v>68</v>
      </c>
      <c r="D250" s="25">
        <v>1</v>
      </c>
      <c r="E250" s="6" t="s">
        <v>380</v>
      </c>
      <c r="F250" s="25" t="s">
        <v>342</v>
      </c>
      <c r="G250" s="25" t="s">
        <v>349</v>
      </c>
      <c r="H250" s="34">
        <v>185000</v>
      </c>
      <c r="I250" s="34">
        <f t="shared" si="5"/>
        <v>113035</v>
      </c>
    </row>
    <row r="251" spans="1:9" ht="14.45" customHeight="1" x14ac:dyDescent="0.25">
      <c r="A251" s="9">
        <v>244</v>
      </c>
      <c r="B251" s="33" t="s">
        <v>353</v>
      </c>
      <c r="C251" s="23" t="s">
        <v>69</v>
      </c>
      <c r="D251" s="25">
        <v>1</v>
      </c>
      <c r="E251" s="6" t="s">
        <v>380</v>
      </c>
      <c r="F251" s="25" t="s">
        <v>342</v>
      </c>
      <c r="G251" s="25" t="s">
        <v>349</v>
      </c>
      <c r="H251" s="34">
        <v>210000</v>
      </c>
      <c r="I251" s="34">
        <f t="shared" si="5"/>
        <v>128310</v>
      </c>
    </row>
    <row r="252" spans="1:9" ht="14.45" customHeight="1" x14ac:dyDescent="0.25">
      <c r="A252" s="9">
        <v>245</v>
      </c>
      <c r="B252" s="33" t="s">
        <v>353</v>
      </c>
      <c r="C252" s="23" t="s">
        <v>70</v>
      </c>
      <c r="D252" s="25">
        <v>10</v>
      </c>
      <c r="E252" s="6" t="s">
        <v>380</v>
      </c>
      <c r="F252" s="25" t="s">
        <v>342</v>
      </c>
      <c r="G252" s="25" t="s">
        <v>349</v>
      </c>
      <c r="H252" s="34">
        <v>80000</v>
      </c>
      <c r="I252" s="34">
        <f t="shared" si="5"/>
        <v>48880</v>
      </c>
    </row>
    <row r="253" spans="1:9" ht="14.45" customHeight="1" x14ac:dyDescent="0.25">
      <c r="A253" s="9">
        <v>246</v>
      </c>
      <c r="B253" s="33" t="s">
        <v>353</v>
      </c>
      <c r="C253" s="23" t="s">
        <v>71</v>
      </c>
      <c r="D253" s="25">
        <v>4</v>
      </c>
      <c r="E253" s="6" t="s">
        <v>380</v>
      </c>
      <c r="F253" s="25" t="s">
        <v>342</v>
      </c>
      <c r="G253" s="25" t="s">
        <v>349</v>
      </c>
      <c r="H253" s="34">
        <v>244000</v>
      </c>
      <c r="I253" s="34">
        <f t="shared" si="5"/>
        <v>149084</v>
      </c>
    </row>
    <row r="254" spans="1:9" ht="14.45" customHeight="1" x14ac:dyDescent="0.25">
      <c r="A254" s="9">
        <v>247</v>
      </c>
      <c r="B254" s="33" t="s">
        <v>353</v>
      </c>
      <c r="C254" s="23" t="s">
        <v>72</v>
      </c>
      <c r="D254" s="25">
        <f>12+1+3</f>
        <v>16</v>
      </c>
      <c r="E254" s="6" t="s">
        <v>382</v>
      </c>
      <c r="F254" s="25" t="s">
        <v>342</v>
      </c>
      <c r="G254" s="25" t="s">
        <v>349</v>
      </c>
      <c r="H254" s="34">
        <v>20000</v>
      </c>
      <c r="I254" s="34">
        <f t="shared" si="5"/>
        <v>12220</v>
      </c>
    </row>
    <row r="255" spans="1:9" ht="14.45" customHeight="1" x14ac:dyDescent="0.25">
      <c r="A255" s="9">
        <v>248</v>
      </c>
      <c r="B255" s="33" t="s">
        <v>353</v>
      </c>
      <c r="C255" s="23" t="s">
        <v>73</v>
      </c>
      <c r="D255" s="25">
        <v>42</v>
      </c>
      <c r="E255" s="6" t="s">
        <v>382</v>
      </c>
      <c r="F255" s="25" t="s">
        <v>342</v>
      </c>
      <c r="G255" s="25" t="s">
        <v>349</v>
      </c>
      <c r="H255" s="34">
        <v>33600</v>
      </c>
      <c r="I255" s="34">
        <f t="shared" si="5"/>
        <v>20529.599999999999</v>
      </c>
    </row>
    <row r="256" spans="1:9" ht="14.45" customHeight="1" x14ac:dyDescent="0.25">
      <c r="A256" s="9">
        <v>249</v>
      </c>
      <c r="B256" s="33" t="s">
        <v>353</v>
      </c>
      <c r="C256" s="23" t="s">
        <v>74</v>
      </c>
      <c r="D256" s="25">
        <v>39</v>
      </c>
      <c r="E256" s="6" t="s">
        <v>382</v>
      </c>
      <c r="F256" s="25" t="s">
        <v>342</v>
      </c>
      <c r="G256" s="25" t="s">
        <v>349</v>
      </c>
      <c r="H256" s="34">
        <v>26520</v>
      </c>
      <c r="I256" s="34">
        <f t="shared" si="5"/>
        <v>16203.72</v>
      </c>
    </row>
    <row r="257" spans="1:9" ht="14.45" customHeight="1" x14ac:dyDescent="0.25">
      <c r="A257" s="9">
        <v>250</v>
      </c>
      <c r="B257" s="33" t="s">
        <v>353</v>
      </c>
      <c r="C257" s="23" t="s">
        <v>75</v>
      </c>
      <c r="D257" s="25">
        <v>2</v>
      </c>
      <c r="E257" s="6" t="s">
        <v>382</v>
      </c>
      <c r="F257" s="25" t="s">
        <v>342</v>
      </c>
      <c r="G257" s="25" t="s">
        <v>349</v>
      </c>
      <c r="H257" s="34">
        <v>90000</v>
      </c>
      <c r="I257" s="34">
        <f t="shared" si="5"/>
        <v>54990</v>
      </c>
    </row>
    <row r="258" spans="1:9" ht="14.45" customHeight="1" x14ac:dyDescent="0.25">
      <c r="A258" s="9">
        <v>251</v>
      </c>
      <c r="B258" s="33" t="s">
        <v>353</v>
      </c>
      <c r="C258" s="23" t="s">
        <v>76</v>
      </c>
      <c r="D258" s="25">
        <f>40+20</f>
        <v>60</v>
      </c>
      <c r="E258" s="6" t="s">
        <v>382</v>
      </c>
      <c r="F258" s="25" t="s">
        <v>342</v>
      </c>
      <c r="G258" s="25" t="s">
        <v>349</v>
      </c>
      <c r="H258" s="34">
        <v>15000</v>
      </c>
      <c r="I258" s="34">
        <f t="shared" si="5"/>
        <v>9165</v>
      </c>
    </row>
    <row r="259" spans="1:9" ht="14.45" customHeight="1" x14ac:dyDescent="0.25">
      <c r="A259" s="9">
        <v>252</v>
      </c>
      <c r="B259" s="33" t="s">
        <v>353</v>
      </c>
      <c r="C259" s="23" t="s">
        <v>77</v>
      </c>
      <c r="D259" s="25">
        <v>1</v>
      </c>
      <c r="E259" s="6" t="s">
        <v>382</v>
      </c>
      <c r="F259" s="25" t="s">
        <v>342</v>
      </c>
      <c r="G259" s="25" t="s">
        <v>349</v>
      </c>
      <c r="H259" s="34">
        <v>500</v>
      </c>
      <c r="I259" s="34">
        <f t="shared" si="5"/>
        <v>305.5</v>
      </c>
    </row>
    <row r="260" spans="1:9" ht="14.45" customHeight="1" x14ac:dyDescent="0.25">
      <c r="A260" s="9">
        <v>253</v>
      </c>
      <c r="B260" s="33" t="s">
        <v>353</v>
      </c>
      <c r="C260" s="23" t="s">
        <v>78</v>
      </c>
      <c r="D260" s="25">
        <f>2+3+2+2+1+12+1</f>
        <v>23</v>
      </c>
      <c r="E260" s="6" t="s">
        <v>382</v>
      </c>
      <c r="F260" s="25" t="s">
        <v>342</v>
      </c>
      <c r="G260" s="25" t="s">
        <v>349</v>
      </c>
      <c r="H260" s="34">
        <v>2576000</v>
      </c>
      <c r="I260" s="34">
        <v>1575600</v>
      </c>
    </row>
    <row r="261" spans="1:9" ht="14.45" customHeight="1" x14ac:dyDescent="0.25">
      <c r="A261" s="9">
        <v>254</v>
      </c>
      <c r="B261" s="33" t="s">
        <v>353</v>
      </c>
      <c r="C261" s="23" t="s">
        <v>372</v>
      </c>
      <c r="D261" s="25">
        <f>1+2+1</f>
        <v>4</v>
      </c>
      <c r="E261" s="6" t="s">
        <v>380</v>
      </c>
      <c r="F261" s="25" t="s">
        <v>342</v>
      </c>
      <c r="G261" s="25" t="s">
        <v>349</v>
      </c>
      <c r="H261" s="34">
        <v>124000</v>
      </c>
      <c r="I261" s="34">
        <v>85000</v>
      </c>
    </row>
    <row r="262" spans="1:9" ht="14.45" customHeight="1" x14ac:dyDescent="0.25">
      <c r="A262" s="9">
        <v>255</v>
      </c>
      <c r="B262" s="33" t="s">
        <v>353</v>
      </c>
      <c r="C262" s="23" t="s">
        <v>79</v>
      </c>
      <c r="D262" s="25">
        <v>1</v>
      </c>
      <c r="E262" s="6" t="s">
        <v>380</v>
      </c>
      <c r="F262" s="25" t="s">
        <v>342</v>
      </c>
      <c r="G262" s="25" t="s">
        <v>349</v>
      </c>
      <c r="H262" s="34">
        <v>45000</v>
      </c>
      <c r="I262" s="34">
        <f t="shared" si="5"/>
        <v>27495</v>
      </c>
    </row>
    <row r="263" spans="1:9" ht="14.45" customHeight="1" x14ac:dyDescent="0.25">
      <c r="A263" s="9">
        <v>256</v>
      </c>
      <c r="B263" s="33" t="s">
        <v>353</v>
      </c>
      <c r="C263" s="23" t="s">
        <v>80</v>
      </c>
      <c r="D263" s="25">
        <f>1+1</f>
        <v>2</v>
      </c>
      <c r="E263" s="6" t="s">
        <v>380</v>
      </c>
      <c r="F263" s="25" t="s">
        <v>342</v>
      </c>
      <c r="G263" s="25" t="s">
        <v>349</v>
      </c>
      <c r="H263" s="34">
        <v>620000</v>
      </c>
      <c r="I263" s="34">
        <f t="shared" si="5"/>
        <v>378820</v>
      </c>
    </row>
    <row r="264" spans="1:9" ht="14.45" customHeight="1" x14ac:dyDescent="0.25">
      <c r="A264" s="9">
        <v>257</v>
      </c>
      <c r="B264" s="33" t="s">
        <v>353</v>
      </c>
      <c r="C264" s="23" t="s">
        <v>81</v>
      </c>
      <c r="D264" s="25">
        <f>20+13+20+20+10+26+21</f>
        <v>130</v>
      </c>
      <c r="E264" s="6" t="s">
        <v>382</v>
      </c>
      <c r="F264" s="25" t="s">
        <v>342</v>
      </c>
      <c r="G264" s="25" t="s">
        <v>349</v>
      </c>
      <c r="H264" s="34">
        <v>650000</v>
      </c>
      <c r="I264" s="34">
        <f t="shared" si="5"/>
        <v>397150</v>
      </c>
    </row>
    <row r="265" spans="1:9" ht="14.45" customHeight="1" x14ac:dyDescent="0.25">
      <c r="A265" s="9">
        <v>258</v>
      </c>
      <c r="B265" s="33" t="s">
        <v>353</v>
      </c>
      <c r="C265" s="23" t="s">
        <v>376</v>
      </c>
      <c r="D265" s="25">
        <f>10+25</f>
        <v>35</v>
      </c>
      <c r="E265" s="6" t="s">
        <v>382</v>
      </c>
      <c r="F265" s="25" t="s">
        <v>342</v>
      </c>
      <c r="G265" s="25" t="s">
        <v>349</v>
      </c>
      <c r="H265" s="34">
        <v>700000</v>
      </c>
      <c r="I265" s="34">
        <f t="shared" si="5"/>
        <v>427700</v>
      </c>
    </row>
    <row r="266" spans="1:9" ht="14.45" customHeight="1" x14ac:dyDescent="0.25">
      <c r="A266" s="9">
        <v>259</v>
      </c>
      <c r="B266" s="33" t="s">
        <v>353</v>
      </c>
      <c r="C266" s="23" t="s">
        <v>82</v>
      </c>
      <c r="D266" s="25">
        <f>20+9+13+1</f>
        <v>43</v>
      </c>
      <c r="E266" s="6" t="s">
        <v>381</v>
      </c>
      <c r="F266" s="25" t="s">
        <v>342</v>
      </c>
      <c r="G266" s="25" t="s">
        <v>349</v>
      </c>
      <c r="H266" s="34">
        <v>1720000</v>
      </c>
      <c r="I266" s="34">
        <f t="shared" si="5"/>
        <v>1050920</v>
      </c>
    </row>
    <row r="267" spans="1:9" ht="14.45" customHeight="1" x14ac:dyDescent="0.25">
      <c r="A267" s="9">
        <v>260</v>
      </c>
      <c r="B267" s="33" t="s">
        <v>353</v>
      </c>
      <c r="C267" s="23" t="s">
        <v>83</v>
      </c>
      <c r="D267" s="25">
        <f>4+3+3</f>
        <v>10</v>
      </c>
      <c r="E267" s="6" t="s">
        <v>382</v>
      </c>
      <c r="F267" s="25" t="s">
        <v>342</v>
      </c>
      <c r="G267" s="25" t="s">
        <v>349</v>
      </c>
      <c r="H267" s="34">
        <v>300000</v>
      </c>
      <c r="I267" s="34">
        <f t="shared" si="5"/>
        <v>183300</v>
      </c>
    </row>
    <row r="268" spans="1:9" ht="14.45" customHeight="1" x14ac:dyDescent="0.25">
      <c r="A268" s="9">
        <v>261</v>
      </c>
      <c r="B268" s="33" t="s">
        <v>353</v>
      </c>
      <c r="C268" s="23" t="s">
        <v>84</v>
      </c>
      <c r="D268" s="25">
        <v>49</v>
      </c>
      <c r="E268" s="6" t="s">
        <v>382</v>
      </c>
      <c r="F268" s="25" t="s">
        <v>342</v>
      </c>
      <c r="G268" s="25" t="s">
        <v>349</v>
      </c>
      <c r="H268" s="34">
        <v>1470</v>
      </c>
      <c r="I268" s="34">
        <v>900</v>
      </c>
    </row>
    <row r="269" spans="1:9" ht="14.45" customHeight="1" x14ac:dyDescent="0.25">
      <c r="A269" s="9">
        <v>262</v>
      </c>
      <c r="B269" s="33" t="s">
        <v>353</v>
      </c>
      <c r="C269" s="23" t="s">
        <v>85</v>
      </c>
      <c r="D269" s="25">
        <v>35</v>
      </c>
      <c r="E269" s="6" t="s">
        <v>382</v>
      </c>
      <c r="F269" s="25" t="s">
        <v>342</v>
      </c>
      <c r="G269" s="25" t="s">
        <v>349</v>
      </c>
      <c r="H269" s="34">
        <v>7000</v>
      </c>
      <c r="I269" s="34">
        <f t="shared" si="5"/>
        <v>4277</v>
      </c>
    </row>
    <row r="270" spans="1:9" ht="14.45" customHeight="1" x14ac:dyDescent="0.25">
      <c r="A270" s="9">
        <v>263</v>
      </c>
      <c r="B270" s="33" t="s">
        <v>353</v>
      </c>
      <c r="C270" s="23" t="s">
        <v>86</v>
      </c>
      <c r="D270" s="25">
        <f>38+52+58+210+150</f>
        <v>508</v>
      </c>
      <c r="E270" s="6" t="s">
        <v>383</v>
      </c>
      <c r="F270" s="25" t="s">
        <v>342</v>
      </c>
      <c r="G270" s="25" t="s">
        <v>349</v>
      </c>
      <c r="H270" s="34">
        <v>20000</v>
      </c>
      <c r="I270" s="34">
        <f t="shared" si="5"/>
        <v>12220</v>
      </c>
    </row>
    <row r="271" spans="1:9" ht="14.45" customHeight="1" x14ac:dyDescent="0.25">
      <c r="A271" s="9">
        <v>264</v>
      </c>
      <c r="B271" s="33" t="s">
        <v>353</v>
      </c>
      <c r="C271" s="23" t="s">
        <v>87</v>
      </c>
      <c r="D271" s="25">
        <f>9+4+6</f>
        <v>19</v>
      </c>
      <c r="E271" s="6" t="s">
        <v>380</v>
      </c>
      <c r="F271" s="25" t="s">
        <v>342</v>
      </c>
      <c r="G271" s="25" t="s">
        <v>349</v>
      </c>
      <c r="H271" s="34">
        <v>800000</v>
      </c>
      <c r="I271" s="34">
        <f t="shared" si="5"/>
        <v>488800</v>
      </c>
    </row>
    <row r="272" spans="1:9" ht="14.45" customHeight="1" x14ac:dyDescent="0.25">
      <c r="A272" s="9">
        <v>265</v>
      </c>
      <c r="B272" s="33" t="s">
        <v>353</v>
      </c>
      <c r="C272" s="23" t="s">
        <v>88</v>
      </c>
      <c r="D272" s="25">
        <v>3</v>
      </c>
      <c r="E272" s="6" t="s">
        <v>380</v>
      </c>
      <c r="F272" s="25" t="s">
        <v>342</v>
      </c>
      <c r="G272" s="25" t="s">
        <v>349</v>
      </c>
      <c r="H272" s="34">
        <v>120000</v>
      </c>
      <c r="I272" s="34">
        <f t="shared" si="5"/>
        <v>73320</v>
      </c>
    </row>
    <row r="273" spans="1:9" ht="14.45" customHeight="1" x14ac:dyDescent="0.25">
      <c r="A273" s="9">
        <v>266</v>
      </c>
      <c r="B273" s="33" t="s">
        <v>353</v>
      </c>
      <c r="C273" s="23" t="s">
        <v>89</v>
      </c>
      <c r="D273" s="25">
        <f>4+1</f>
        <v>5</v>
      </c>
      <c r="E273" s="6" t="s">
        <v>380</v>
      </c>
      <c r="F273" s="25" t="s">
        <v>342</v>
      </c>
      <c r="G273" s="25" t="s">
        <v>349</v>
      </c>
      <c r="H273" s="34">
        <v>55000</v>
      </c>
      <c r="I273" s="34">
        <v>33700</v>
      </c>
    </row>
    <row r="274" spans="1:9" ht="14.45" customHeight="1" x14ac:dyDescent="0.25">
      <c r="A274" s="9">
        <v>267</v>
      </c>
      <c r="B274" s="33" t="s">
        <v>353</v>
      </c>
      <c r="C274" s="23" t="s">
        <v>90</v>
      </c>
      <c r="D274" s="25">
        <v>10</v>
      </c>
      <c r="E274" s="6" t="s">
        <v>382</v>
      </c>
      <c r="F274" s="25" t="s">
        <v>342</v>
      </c>
      <c r="G274" s="25" t="s">
        <v>349</v>
      </c>
      <c r="H274" s="34">
        <v>8000</v>
      </c>
      <c r="I274" s="34">
        <v>6000</v>
      </c>
    </row>
    <row r="275" spans="1:9" ht="14.45" customHeight="1" x14ac:dyDescent="0.25">
      <c r="A275" s="9">
        <v>268</v>
      </c>
      <c r="B275" s="33" t="s">
        <v>353</v>
      </c>
      <c r="C275" s="23" t="s">
        <v>53</v>
      </c>
      <c r="D275" s="25">
        <f>6+1+1</f>
        <v>8</v>
      </c>
      <c r="E275" s="6" t="s">
        <v>380</v>
      </c>
      <c r="F275" s="25" t="s">
        <v>342</v>
      </c>
      <c r="G275" s="25" t="s">
        <v>349</v>
      </c>
      <c r="H275" s="34">
        <v>320000</v>
      </c>
      <c r="I275" s="34">
        <f t="shared" si="5"/>
        <v>195520</v>
      </c>
    </row>
    <row r="276" spans="1:9" ht="14.45" customHeight="1" x14ac:dyDescent="0.25">
      <c r="A276" s="9">
        <v>269</v>
      </c>
      <c r="B276" s="33" t="s">
        <v>353</v>
      </c>
      <c r="C276" s="23" t="s">
        <v>91</v>
      </c>
      <c r="D276" s="25">
        <v>2</v>
      </c>
      <c r="E276" s="6" t="s">
        <v>380</v>
      </c>
      <c r="F276" s="25" t="s">
        <v>342</v>
      </c>
      <c r="G276" s="25" t="s">
        <v>349</v>
      </c>
      <c r="H276" s="34">
        <v>124800</v>
      </c>
      <c r="I276" s="34">
        <v>77400</v>
      </c>
    </row>
    <row r="277" spans="1:9" ht="14.45" customHeight="1" x14ac:dyDescent="0.25">
      <c r="A277" s="9">
        <v>270</v>
      </c>
      <c r="B277" s="33" t="s">
        <v>353</v>
      </c>
      <c r="C277" s="23" t="s">
        <v>92</v>
      </c>
      <c r="D277" s="25">
        <v>10</v>
      </c>
      <c r="E277" s="6" t="s">
        <v>382</v>
      </c>
      <c r="F277" s="25" t="s">
        <v>342</v>
      </c>
      <c r="G277" s="25" t="s">
        <v>349</v>
      </c>
      <c r="H277" s="34">
        <v>5000</v>
      </c>
      <c r="I277" s="34">
        <v>4000</v>
      </c>
    </row>
    <row r="278" spans="1:9" ht="14.45" customHeight="1" x14ac:dyDescent="0.25">
      <c r="A278" s="9">
        <v>271</v>
      </c>
      <c r="B278" s="33" t="s">
        <v>353</v>
      </c>
      <c r="C278" s="23" t="s">
        <v>93</v>
      </c>
      <c r="D278" s="25">
        <v>100</v>
      </c>
      <c r="E278" s="6" t="s">
        <v>382</v>
      </c>
      <c r="F278" s="25" t="s">
        <v>342</v>
      </c>
      <c r="G278" s="25" t="s">
        <v>349</v>
      </c>
      <c r="H278" s="34">
        <v>20000</v>
      </c>
      <c r="I278" s="34">
        <f t="shared" si="5"/>
        <v>12220</v>
      </c>
    </row>
    <row r="279" spans="1:9" ht="14.45" customHeight="1" x14ac:dyDescent="0.25">
      <c r="A279" s="9">
        <v>272</v>
      </c>
      <c r="B279" s="33" t="s">
        <v>353</v>
      </c>
      <c r="C279" s="23" t="s">
        <v>94</v>
      </c>
      <c r="D279" s="25">
        <f>1+2+2</f>
        <v>5</v>
      </c>
      <c r="E279" s="6" t="s">
        <v>380</v>
      </c>
      <c r="F279" s="25" t="s">
        <v>342</v>
      </c>
      <c r="G279" s="25" t="s">
        <v>349</v>
      </c>
      <c r="H279" s="34">
        <v>150000</v>
      </c>
      <c r="I279" s="34">
        <f t="shared" si="5"/>
        <v>91650</v>
      </c>
    </row>
    <row r="280" spans="1:9" ht="14.45" customHeight="1" x14ac:dyDescent="0.25">
      <c r="A280" s="9">
        <v>273</v>
      </c>
      <c r="B280" s="33" t="s">
        <v>353</v>
      </c>
      <c r="C280" s="23" t="s">
        <v>95</v>
      </c>
      <c r="D280" s="25">
        <v>1</v>
      </c>
      <c r="E280" s="6" t="s">
        <v>380</v>
      </c>
      <c r="F280" s="25" t="s">
        <v>342</v>
      </c>
      <c r="G280" s="25" t="s">
        <v>349</v>
      </c>
      <c r="H280" s="34">
        <v>45000</v>
      </c>
      <c r="I280" s="34">
        <f t="shared" si="5"/>
        <v>27495</v>
      </c>
    </row>
    <row r="281" spans="1:9" ht="14.45" customHeight="1" x14ac:dyDescent="0.25">
      <c r="A281" s="9">
        <v>274</v>
      </c>
      <c r="B281" s="33" t="s">
        <v>353</v>
      </c>
      <c r="C281" s="23" t="s">
        <v>96</v>
      </c>
      <c r="D281" s="25">
        <v>1</v>
      </c>
      <c r="E281" s="6" t="s">
        <v>380</v>
      </c>
      <c r="F281" s="25" t="s">
        <v>342</v>
      </c>
      <c r="G281" s="25" t="s">
        <v>349</v>
      </c>
      <c r="H281" s="34">
        <v>38000</v>
      </c>
      <c r="I281" s="34">
        <v>23220</v>
      </c>
    </row>
    <row r="282" spans="1:9" ht="14.45" customHeight="1" x14ac:dyDescent="0.25">
      <c r="A282" s="9">
        <v>275</v>
      </c>
      <c r="B282" s="33" t="s">
        <v>353</v>
      </c>
      <c r="C282" s="23" t="s">
        <v>97</v>
      </c>
      <c r="D282" s="25">
        <v>1</v>
      </c>
      <c r="E282" s="6" t="s">
        <v>380</v>
      </c>
      <c r="F282" s="25" t="s">
        <v>342</v>
      </c>
      <c r="G282" s="25" t="s">
        <v>349</v>
      </c>
      <c r="H282" s="34">
        <v>32000</v>
      </c>
      <c r="I282" s="34">
        <v>19550</v>
      </c>
    </row>
    <row r="283" spans="1:9" ht="14.45" customHeight="1" x14ac:dyDescent="0.25">
      <c r="A283" s="9">
        <v>276</v>
      </c>
      <c r="B283" s="33" t="s">
        <v>353</v>
      </c>
      <c r="C283" s="23" t="s">
        <v>98</v>
      </c>
      <c r="D283" s="25">
        <v>1</v>
      </c>
      <c r="E283" s="6" t="s">
        <v>380</v>
      </c>
      <c r="F283" s="25" t="s">
        <v>342</v>
      </c>
      <c r="G283" s="25" t="s">
        <v>349</v>
      </c>
      <c r="H283" s="34">
        <v>180000</v>
      </c>
      <c r="I283" s="34">
        <f t="shared" si="5"/>
        <v>109980</v>
      </c>
    </row>
    <row r="284" spans="1:9" ht="14.45" customHeight="1" x14ac:dyDescent="0.25">
      <c r="A284" s="9">
        <v>277</v>
      </c>
      <c r="B284" s="33" t="s">
        <v>353</v>
      </c>
      <c r="C284" s="23" t="s">
        <v>377</v>
      </c>
      <c r="D284" s="25">
        <f>5+4+8</f>
        <v>17</v>
      </c>
      <c r="E284" s="6" t="s">
        <v>380</v>
      </c>
      <c r="F284" s="25" t="s">
        <v>342</v>
      </c>
      <c r="G284" s="25" t="s">
        <v>349</v>
      </c>
      <c r="H284" s="34">
        <v>299200</v>
      </c>
      <c r="I284" s="34">
        <v>183400</v>
      </c>
    </row>
    <row r="285" spans="1:9" ht="14.45" customHeight="1" x14ac:dyDescent="0.25">
      <c r="A285" s="9">
        <v>278</v>
      </c>
      <c r="B285" s="33" t="s">
        <v>353</v>
      </c>
      <c r="C285" s="23" t="s">
        <v>47</v>
      </c>
      <c r="D285" s="25">
        <v>1</v>
      </c>
      <c r="E285" s="6" t="s">
        <v>380</v>
      </c>
      <c r="F285" s="25" t="s">
        <v>342</v>
      </c>
      <c r="G285" s="25" t="s">
        <v>349</v>
      </c>
      <c r="H285" s="34">
        <v>45000</v>
      </c>
      <c r="I285" s="34">
        <f t="shared" si="5"/>
        <v>27495</v>
      </c>
    </row>
    <row r="286" spans="1:9" ht="14.45" customHeight="1" x14ac:dyDescent="0.25">
      <c r="A286" s="9">
        <v>279</v>
      </c>
      <c r="B286" s="33" t="s">
        <v>353</v>
      </c>
      <c r="C286" s="23" t="s">
        <v>99</v>
      </c>
      <c r="D286" s="25">
        <v>90</v>
      </c>
      <c r="E286" s="6" t="s">
        <v>380</v>
      </c>
      <c r="F286" s="25" t="s">
        <v>342</v>
      </c>
      <c r="G286" s="25" t="s">
        <v>349</v>
      </c>
      <c r="H286" s="34">
        <v>1530000</v>
      </c>
      <c r="I286" s="34">
        <f t="shared" si="5"/>
        <v>934830</v>
      </c>
    </row>
    <row r="287" spans="1:9" ht="14.45" customHeight="1" x14ac:dyDescent="0.25">
      <c r="A287" s="9">
        <v>280</v>
      </c>
      <c r="B287" s="33" t="s">
        <v>353</v>
      </c>
      <c r="C287" s="23" t="s">
        <v>42</v>
      </c>
      <c r="D287" s="25">
        <v>19</v>
      </c>
      <c r="E287" s="6" t="s">
        <v>380</v>
      </c>
      <c r="F287" s="25" t="s">
        <v>342</v>
      </c>
      <c r="G287" s="25" t="s">
        <v>349</v>
      </c>
      <c r="H287" s="34">
        <v>342000</v>
      </c>
      <c r="I287" s="34">
        <v>209500</v>
      </c>
    </row>
    <row r="288" spans="1:9" ht="14.45" customHeight="1" x14ac:dyDescent="0.25">
      <c r="A288" s="9">
        <v>281</v>
      </c>
      <c r="B288" s="33" t="s">
        <v>353</v>
      </c>
      <c r="C288" s="23" t="s">
        <v>100</v>
      </c>
      <c r="D288" s="25">
        <v>1</v>
      </c>
      <c r="E288" s="6" t="s">
        <v>380</v>
      </c>
      <c r="F288" s="25" t="s">
        <v>342</v>
      </c>
      <c r="G288" s="25" t="s">
        <v>349</v>
      </c>
      <c r="H288" s="34">
        <v>28000</v>
      </c>
      <c r="I288" s="34">
        <f t="shared" si="5"/>
        <v>17108</v>
      </c>
    </row>
    <row r="289" spans="1:9" ht="14.45" customHeight="1" x14ac:dyDescent="0.25">
      <c r="A289" s="9">
        <v>282</v>
      </c>
      <c r="B289" s="33" t="s">
        <v>353</v>
      </c>
      <c r="C289" s="23" t="s">
        <v>27</v>
      </c>
      <c r="D289" s="25">
        <v>20</v>
      </c>
      <c r="E289" s="6" t="s">
        <v>380</v>
      </c>
      <c r="F289" s="25" t="s">
        <v>342</v>
      </c>
      <c r="G289" s="25" t="s">
        <v>349</v>
      </c>
      <c r="H289" s="34">
        <v>672000</v>
      </c>
      <c r="I289" s="34">
        <v>411000</v>
      </c>
    </row>
    <row r="290" spans="1:9" ht="14.45" customHeight="1" x14ac:dyDescent="0.25">
      <c r="A290" s="9">
        <v>283</v>
      </c>
      <c r="B290" s="33" t="s">
        <v>353</v>
      </c>
      <c r="C290" s="23" t="s">
        <v>101</v>
      </c>
      <c r="D290" s="25">
        <v>4</v>
      </c>
      <c r="E290" s="6" t="s">
        <v>380</v>
      </c>
      <c r="F290" s="25" t="s">
        <v>342</v>
      </c>
      <c r="G290" s="25" t="s">
        <v>349</v>
      </c>
      <c r="H290" s="34">
        <v>116800</v>
      </c>
      <c r="I290" s="34">
        <f t="shared" si="5"/>
        <v>71364.800000000003</v>
      </c>
    </row>
    <row r="291" spans="1:9" ht="14.45" customHeight="1" x14ac:dyDescent="0.25">
      <c r="A291" s="9">
        <v>284</v>
      </c>
      <c r="B291" s="33" t="s">
        <v>353</v>
      </c>
      <c r="C291" s="23" t="s">
        <v>102</v>
      </c>
      <c r="D291" s="25">
        <v>16</v>
      </c>
      <c r="E291" s="6" t="s">
        <v>380</v>
      </c>
      <c r="F291" s="25" t="s">
        <v>342</v>
      </c>
      <c r="G291" s="25" t="s">
        <v>349</v>
      </c>
      <c r="H291" s="34">
        <v>490000</v>
      </c>
      <c r="I291" s="34">
        <f t="shared" si="5"/>
        <v>299390</v>
      </c>
    </row>
    <row r="292" spans="1:9" ht="14.45" customHeight="1" x14ac:dyDescent="0.25">
      <c r="A292" s="9">
        <v>285</v>
      </c>
      <c r="B292" s="33" t="s">
        <v>353</v>
      </c>
      <c r="C292" s="23" t="s">
        <v>65</v>
      </c>
      <c r="D292" s="25">
        <f>1+23+1</f>
        <v>25</v>
      </c>
      <c r="E292" s="6" t="s">
        <v>380</v>
      </c>
      <c r="F292" s="25" t="s">
        <v>342</v>
      </c>
      <c r="G292" s="25" t="s">
        <v>349</v>
      </c>
      <c r="H292" s="34">
        <v>25000</v>
      </c>
      <c r="I292" s="34">
        <f t="shared" si="5"/>
        <v>15275</v>
      </c>
    </row>
    <row r="293" spans="1:9" ht="14.45" customHeight="1" x14ac:dyDescent="0.25">
      <c r="A293" s="9">
        <v>286</v>
      </c>
      <c r="B293" s="33" t="s">
        <v>353</v>
      </c>
      <c r="C293" s="23" t="s">
        <v>20</v>
      </c>
      <c r="D293" s="25">
        <v>3</v>
      </c>
      <c r="E293" s="6" t="s">
        <v>380</v>
      </c>
      <c r="F293" s="25" t="s">
        <v>342</v>
      </c>
      <c r="G293" s="25" t="s">
        <v>349</v>
      </c>
      <c r="H293" s="34">
        <v>403200</v>
      </c>
      <c r="I293" s="34">
        <f t="shared" si="5"/>
        <v>246355.19999999998</v>
      </c>
    </row>
    <row r="294" spans="1:9" ht="14.45" customHeight="1" x14ac:dyDescent="0.25">
      <c r="A294" s="9">
        <v>287</v>
      </c>
      <c r="B294" s="33" t="s">
        <v>353</v>
      </c>
      <c r="C294" s="23" t="s">
        <v>103</v>
      </c>
      <c r="D294" s="25">
        <v>1</v>
      </c>
      <c r="E294" s="6" t="s">
        <v>380</v>
      </c>
      <c r="F294" s="25" t="s">
        <v>342</v>
      </c>
      <c r="G294" s="25" t="s">
        <v>349</v>
      </c>
      <c r="H294" s="34">
        <v>128000</v>
      </c>
      <c r="I294" s="34">
        <v>78210</v>
      </c>
    </row>
    <row r="295" spans="1:9" ht="14.45" customHeight="1" x14ac:dyDescent="0.25">
      <c r="A295" s="9">
        <v>288</v>
      </c>
      <c r="B295" s="33" t="s">
        <v>353</v>
      </c>
      <c r="C295" s="23" t="s">
        <v>104</v>
      </c>
      <c r="D295" s="25">
        <f>56+30+12+5+50</f>
        <v>153</v>
      </c>
      <c r="E295" s="6" t="s">
        <v>380</v>
      </c>
      <c r="F295" s="25" t="s">
        <v>342</v>
      </c>
      <c r="G295" s="25" t="s">
        <v>349</v>
      </c>
      <c r="H295" s="34">
        <v>122400</v>
      </c>
      <c r="I295" s="34">
        <v>76300</v>
      </c>
    </row>
    <row r="296" spans="1:9" ht="14.45" customHeight="1" x14ac:dyDescent="0.25">
      <c r="A296" s="9">
        <v>289</v>
      </c>
      <c r="B296" s="33" t="s">
        <v>353</v>
      </c>
      <c r="C296" s="23" t="s">
        <v>66</v>
      </c>
      <c r="D296" s="25">
        <f>14+10+15+20+1+2+15+8+1</f>
        <v>86</v>
      </c>
      <c r="E296" s="6" t="s">
        <v>380</v>
      </c>
      <c r="F296" s="25" t="s">
        <v>342</v>
      </c>
      <c r="G296" s="25" t="s">
        <v>349</v>
      </c>
      <c r="H296" s="34">
        <v>430000</v>
      </c>
      <c r="I296" s="34">
        <f t="shared" si="5"/>
        <v>262730</v>
      </c>
    </row>
    <row r="297" spans="1:9" ht="14.45" customHeight="1" x14ac:dyDescent="0.25">
      <c r="A297" s="9">
        <v>290</v>
      </c>
      <c r="B297" s="33" t="s">
        <v>353</v>
      </c>
      <c r="C297" s="23" t="s">
        <v>105</v>
      </c>
      <c r="D297" s="25">
        <f>10+10+50+20+10+4+10+40</f>
        <v>154</v>
      </c>
      <c r="E297" s="6" t="s">
        <v>380</v>
      </c>
      <c r="F297" s="25" t="s">
        <v>342</v>
      </c>
      <c r="G297" s="25" t="s">
        <v>349</v>
      </c>
      <c r="H297" s="34">
        <v>770000</v>
      </c>
      <c r="I297" s="34">
        <f t="shared" si="5"/>
        <v>470470</v>
      </c>
    </row>
    <row r="298" spans="1:9" ht="14.45" customHeight="1" x14ac:dyDescent="0.25">
      <c r="A298" s="9">
        <v>291</v>
      </c>
      <c r="B298" s="33" t="s">
        <v>353</v>
      </c>
      <c r="C298" s="23" t="s">
        <v>106</v>
      </c>
      <c r="D298" s="25">
        <f>15+50+50+2+10+3+3</f>
        <v>133</v>
      </c>
      <c r="E298" s="6" t="s">
        <v>380</v>
      </c>
      <c r="F298" s="25" t="s">
        <v>342</v>
      </c>
      <c r="G298" s="25" t="s">
        <v>349</v>
      </c>
      <c r="H298" s="34">
        <v>117040</v>
      </c>
      <c r="I298" s="34">
        <f t="shared" si="5"/>
        <v>71511.44</v>
      </c>
    </row>
    <row r="299" spans="1:9" ht="14.45" customHeight="1" x14ac:dyDescent="0.25">
      <c r="A299" s="9">
        <v>292</v>
      </c>
      <c r="B299" s="33" t="s">
        <v>353</v>
      </c>
      <c r="C299" s="23" t="s">
        <v>107</v>
      </c>
      <c r="D299" s="25">
        <v>6</v>
      </c>
      <c r="E299" s="6" t="s">
        <v>380</v>
      </c>
      <c r="F299" s="25" t="s">
        <v>342</v>
      </c>
      <c r="G299" s="25" t="s">
        <v>349</v>
      </c>
      <c r="H299" s="34">
        <v>60000</v>
      </c>
      <c r="I299" s="34">
        <f t="shared" si="5"/>
        <v>36660</v>
      </c>
    </row>
    <row r="300" spans="1:9" ht="14.45" customHeight="1" x14ac:dyDescent="0.25">
      <c r="A300" s="9">
        <v>293</v>
      </c>
      <c r="B300" s="33" t="s">
        <v>353</v>
      </c>
      <c r="C300" s="23" t="s">
        <v>108</v>
      </c>
      <c r="D300" s="25">
        <v>35</v>
      </c>
      <c r="E300" s="6" t="s">
        <v>382</v>
      </c>
      <c r="F300" s="25" t="s">
        <v>342</v>
      </c>
      <c r="G300" s="25" t="s">
        <v>349</v>
      </c>
      <c r="H300" s="34">
        <v>350000</v>
      </c>
      <c r="I300" s="34">
        <f t="shared" si="5"/>
        <v>213850</v>
      </c>
    </row>
    <row r="301" spans="1:9" ht="14.45" customHeight="1" x14ac:dyDescent="0.25">
      <c r="A301" s="9">
        <v>294</v>
      </c>
      <c r="B301" s="33" t="s">
        <v>353</v>
      </c>
      <c r="C301" s="23" t="s">
        <v>109</v>
      </c>
      <c r="D301" s="25">
        <v>6</v>
      </c>
      <c r="E301" s="6" t="s">
        <v>380</v>
      </c>
      <c r="F301" s="25" t="s">
        <v>342</v>
      </c>
      <c r="G301" s="25" t="s">
        <v>349</v>
      </c>
      <c r="H301" s="34">
        <v>336000</v>
      </c>
      <c r="I301" s="34">
        <f t="shared" si="5"/>
        <v>205296</v>
      </c>
    </row>
    <row r="302" spans="1:9" ht="14.45" customHeight="1" x14ac:dyDescent="0.25">
      <c r="A302" s="9">
        <v>295</v>
      </c>
      <c r="B302" s="33" t="s">
        <v>353</v>
      </c>
      <c r="C302" s="23" t="s">
        <v>110</v>
      </c>
      <c r="D302" s="25">
        <v>50</v>
      </c>
      <c r="E302" s="6" t="s">
        <v>382</v>
      </c>
      <c r="F302" s="25" t="s">
        <v>342</v>
      </c>
      <c r="G302" s="25" t="s">
        <v>349</v>
      </c>
      <c r="H302" s="34">
        <v>250000</v>
      </c>
      <c r="I302" s="34">
        <f t="shared" si="5"/>
        <v>152750</v>
      </c>
    </row>
    <row r="303" spans="1:9" ht="14.45" customHeight="1" x14ac:dyDescent="0.25">
      <c r="A303" s="9">
        <v>296</v>
      </c>
      <c r="B303" s="33" t="s">
        <v>353</v>
      </c>
      <c r="C303" s="23" t="s">
        <v>111</v>
      </c>
      <c r="D303" s="25">
        <v>200</v>
      </c>
      <c r="E303" s="6" t="s">
        <v>382</v>
      </c>
      <c r="F303" s="25" t="s">
        <v>342</v>
      </c>
      <c r="G303" s="25" t="s">
        <v>349</v>
      </c>
      <c r="H303" s="34">
        <v>200000</v>
      </c>
      <c r="I303" s="34">
        <f t="shared" si="5"/>
        <v>122200</v>
      </c>
    </row>
    <row r="304" spans="1:9" ht="14.45" customHeight="1" x14ac:dyDescent="0.25">
      <c r="A304" s="9">
        <v>297</v>
      </c>
      <c r="B304" s="33" t="s">
        <v>353</v>
      </c>
      <c r="C304" s="23" t="s">
        <v>112</v>
      </c>
      <c r="D304" s="25">
        <v>9</v>
      </c>
      <c r="E304" s="6" t="s">
        <v>380</v>
      </c>
      <c r="F304" s="25" t="s">
        <v>342</v>
      </c>
      <c r="G304" s="25" t="s">
        <v>349</v>
      </c>
      <c r="H304" s="34">
        <v>7200000</v>
      </c>
      <c r="I304" s="34">
        <f t="shared" si="5"/>
        <v>4399200</v>
      </c>
    </row>
    <row r="305" spans="1:9" ht="14.45" customHeight="1" x14ac:dyDescent="0.25">
      <c r="A305" s="9">
        <v>298</v>
      </c>
      <c r="B305" s="33" t="s">
        <v>353</v>
      </c>
      <c r="C305" s="23" t="s">
        <v>113</v>
      </c>
      <c r="D305" s="25">
        <v>1</v>
      </c>
      <c r="E305" s="6" t="s">
        <v>380</v>
      </c>
      <c r="F305" s="25" t="s">
        <v>342</v>
      </c>
      <c r="G305" s="25" t="s">
        <v>349</v>
      </c>
      <c r="H305" s="34">
        <v>40000</v>
      </c>
      <c r="I305" s="34">
        <f t="shared" si="5"/>
        <v>24440</v>
      </c>
    </row>
    <row r="306" spans="1:9" ht="14.45" customHeight="1" x14ac:dyDescent="0.25">
      <c r="A306" s="9">
        <v>299</v>
      </c>
      <c r="B306" s="33" t="s">
        <v>353</v>
      </c>
      <c r="C306" s="23" t="s">
        <v>114</v>
      </c>
      <c r="D306" s="25">
        <v>2</v>
      </c>
      <c r="E306" s="6" t="s">
        <v>380</v>
      </c>
      <c r="F306" s="25" t="s">
        <v>342</v>
      </c>
      <c r="G306" s="25" t="s">
        <v>349</v>
      </c>
      <c r="H306" s="34">
        <v>30000</v>
      </c>
      <c r="I306" s="34">
        <f t="shared" ref="I306:I308" si="6">H306*0.611</f>
        <v>18330</v>
      </c>
    </row>
    <row r="307" spans="1:9" ht="14.45" customHeight="1" x14ac:dyDescent="0.25">
      <c r="A307" s="9">
        <v>300</v>
      </c>
      <c r="B307" s="33" t="s">
        <v>353</v>
      </c>
      <c r="C307" s="23" t="s">
        <v>115</v>
      </c>
      <c r="D307" s="25">
        <f>14+3</f>
        <v>17</v>
      </c>
      <c r="E307" s="6" t="s">
        <v>380</v>
      </c>
      <c r="F307" s="25" t="s">
        <v>342</v>
      </c>
      <c r="G307" s="25" t="s">
        <v>349</v>
      </c>
      <c r="H307" s="34">
        <v>170000</v>
      </c>
      <c r="I307" s="34">
        <f t="shared" si="6"/>
        <v>103870</v>
      </c>
    </row>
    <row r="308" spans="1:9" ht="14.45" customHeight="1" x14ac:dyDescent="0.25">
      <c r="A308" s="9">
        <v>301</v>
      </c>
      <c r="B308" s="33" t="s">
        <v>353</v>
      </c>
      <c r="C308" s="23" t="s">
        <v>116</v>
      </c>
      <c r="D308" s="25">
        <v>60</v>
      </c>
      <c r="E308" s="6" t="s">
        <v>380</v>
      </c>
      <c r="F308" s="25" t="s">
        <v>342</v>
      </c>
      <c r="G308" s="25" t="s">
        <v>349</v>
      </c>
      <c r="H308" s="34">
        <v>60000</v>
      </c>
      <c r="I308" s="34">
        <f t="shared" si="6"/>
        <v>36660</v>
      </c>
    </row>
    <row r="309" spans="1:9" ht="14.45" customHeight="1" thickBot="1" x14ac:dyDescent="0.3">
      <c r="A309" s="36">
        <v>302</v>
      </c>
      <c r="B309" s="37" t="s">
        <v>353</v>
      </c>
      <c r="C309" s="38" t="s">
        <v>117</v>
      </c>
      <c r="D309" s="39">
        <v>55</v>
      </c>
      <c r="E309" s="40" t="s">
        <v>367</v>
      </c>
      <c r="F309" s="39" t="s">
        <v>342</v>
      </c>
      <c r="G309" s="39" t="s">
        <v>349</v>
      </c>
      <c r="H309" s="42">
        <v>5500</v>
      </c>
      <c r="I309" s="42">
        <v>3360</v>
      </c>
    </row>
    <row r="310" spans="1:9" ht="14.45" customHeight="1" thickBot="1" x14ac:dyDescent="0.3">
      <c r="A310" s="46"/>
      <c r="B310" s="51"/>
      <c r="C310" s="52"/>
      <c r="D310" s="66">
        <f>SUM(D177:D309)</f>
        <v>7807</v>
      </c>
      <c r="E310" s="79" t="s">
        <v>386</v>
      </c>
      <c r="F310" s="80"/>
      <c r="G310" s="81"/>
      <c r="H310" s="54"/>
      <c r="I310" s="53">
        <f>SUM(I177:I309)</f>
        <v>132468612.85999998</v>
      </c>
    </row>
    <row r="311" spans="1:9" ht="3.95" customHeight="1" thickBot="1" x14ac:dyDescent="0.3">
      <c r="A311" s="76"/>
      <c r="B311" s="77"/>
      <c r="C311" s="77"/>
      <c r="D311" s="77"/>
      <c r="E311" s="77"/>
      <c r="F311" s="77"/>
      <c r="G311" s="77"/>
      <c r="H311" s="77"/>
      <c r="I311" s="78"/>
    </row>
    <row r="312" spans="1:9" ht="14.45" customHeight="1" x14ac:dyDescent="0.25">
      <c r="A312" s="10">
        <v>303</v>
      </c>
      <c r="B312" s="32" t="s">
        <v>354</v>
      </c>
      <c r="C312" s="30" t="s">
        <v>27</v>
      </c>
      <c r="D312" s="31">
        <f>90+3</f>
        <v>93</v>
      </c>
      <c r="E312" s="6" t="s">
        <v>380</v>
      </c>
      <c r="F312" s="31" t="s">
        <v>350</v>
      </c>
      <c r="G312" s="31" t="s">
        <v>351</v>
      </c>
      <c r="H312" s="34">
        <v>3124600</v>
      </c>
      <c r="I312" s="34">
        <v>2340000</v>
      </c>
    </row>
    <row r="313" spans="1:9" ht="14.45" customHeight="1" x14ac:dyDescent="0.25">
      <c r="A313" s="9">
        <v>304</v>
      </c>
      <c r="B313" s="33" t="s">
        <v>354</v>
      </c>
      <c r="C313" s="23" t="s">
        <v>118</v>
      </c>
      <c r="D313" s="25">
        <v>4</v>
      </c>
      <c r="E313" s="6" t="s">
        <v>380</v>
      </c>
      <c r="F313" s="25" t="s">
        <v>350</v>
      </c>
      <c r="G313" s="25" t="s">
        <v>351</v>
      </c>
      <c r="H313" s="34">
        <v>124000</v>
      </c>
      <c r="I313" s="34">
        <v>86000</v>
      </c>
    </row>
    <row r="314" spans="1:9" ht="14.45" customHeight="1" x14ac:dyDescent="0.25">
      <c r="A314" s="9">
        <v>305</v>
      </c>
      <c r="B314" s="33" t="s">
        <v>354</v>
      </c>
      <c r="C314" s="23" t="s">
        <v>38</v>
      </c>
      <c r="D314" s="25">
        <v>2</v>
      </c>
      <c r="E314" s="6" t="s">
        <v>380</v>
      </c>
      <c r="F314" s="25" t="s">
        <v>350</v>
      </c>
      <c r="G314" s="25" t="s">
        <v>351</v>
      </c>
      <c r="H314" s="34">
        <v>640000</v>
      </c>
      <c r="I314" s="34">
        <v>411000</v>
      </c>
    </row>
    <row r="315" spans="1:9" ht="14.45" customHeight="1" x14ac:dyDescent="0.25">
      <c r="A315" s="9">
        <v>306</v>
      </c>
      <c r="B315" s="33" t="s">
        <v>354</v>
      </c>
      <c r="C315" s="23" t="s">
        <v>119</v>
      </c>
      <c r="D315" s="25">
        <v>1</v>
      </c>
      <c r="E315" s="6" t="s">
        <v>380</v>
      </c>
      <c r="F315" s="25" t="s">
        <v>350</v>
      </c>
      <c r="G315" s="25" t="s">
        <v>351</v>
      </c>
      <c r="H315" s="34">
        <v>32000</v>
      </c>
      <c r="I315" s="34">
        <v>22000</v>
      </c>
    </row>
    <row r="316" spans="1:9" ht="14.45" customHeight="1" x14ac:dyDescent="0.25">
      <c r="A316" s="9">
        <v>307</v>
      </c>
      <c r="B316" s="33" t="s">
        <v>354</v>
      </c>
      <c r="C316" s="23" t="s">
        <v>120</v>
      </c>
      <c r="D316" s="25">
        <v>7</v>
      </c>
      <c r="E316" s="6" t="s">
        <v>380</v>
      </c>
      <c r="F316" s="25" t="s">
        <v>350</v>
      </c>
      <c r="G316" s="25" t="s">
        <v>351</v>
      </c>
      <c r="H316" s="34">
        <v>196000</v>
      </c>
      <c r="I316" s="34">
        <v>122000</v>
      </c>
    </row>
    <row r="317" spans="1:9" ht="14.45" customHeight="1" x14ac:dyDescent="0.25">
      <c r="A317" s="9">
        <v>308</v>
      </c>
      <c r="B317" s="33" t="s">
        <v>354</v>
      </c>
      <c r="C317" s="23" t="s">
        <v>121</v>
      </c>
      <c r="D317" s="25">
        <v>1</v>
      </c>
      <c r="E317" s="6" t="s">
        <v>380</v>
      </c>
      <c r="F317" s="25" t="s">
        <v>350</v>
      </c>
      <c r="G317" s="25" t="s">
        <v>351</v>
      </c>
      <c r="H317" s="34">
        <v>52000</v>
      </c>
      <c r="I317" s="34">
        <v>35000</v>
      </c>
    </row>
    <row r="318" spans="1:9" ht="14.45" customHeight="1" x14ac:dyDescent="0.25">
      <c r="A318" s="9">
        <v>309</v>
      </c>
      <c r="B318" s="33" t="s">
        <v>354</v>
      </c>
      <c r="C318" s="23" t="s">
        <v>122</v>
      </c>
      <c r="D318" s="25">
        <v>1</v>
      </c>
      <c r="E318" s="6" t="s">
        <v>380</v>
      </c>
      <c r="F318" s="25" t="s">
        <v>350</v>
      </c>
      <c r="G318" s="25" t="s">
        <v>351</v>
      </c>
      <c r="H318" s="34">
        <v>52000</v>
      </c>
      <c r="I318" s="34">
        <v>34000</v>
      </c>
    </row>
    <row r="319" spans="1:9" ht="14.45" customHeight="1" x14ac:dyDescent="0.25">
      <c r="A319" s="9">
        <v>310</v>
      </c>
      <c r="B319" s="33" t="s">
        <v>354</v>
      </c>
      <c r="C319" s="23" t="s">
        <v>123</v>
      </c>
      <c r="D319" s="25">
        <v>2</v>
      </c>
      <c r="E319" s="6" t="s">
        <v>380</v>
      </c>
      <c r="F319" s="25" t="s">
        <v>350</v>
      </c>
      <c r="G319" s="25" t="s">
        <v>351</v>
      </c>
      <c r="H319" s="34">
        <v>48000</v>
      </c>
      <c r="I319" s="34">
        <v>32000</v>
      </c>
    </row>
    <row r="320" spans="1:9" ht="14.45" customHeight="1" x14ac:dyDescent="0.25">
      <c r="A320" s="9">
        <v>311</v>
      </c>
      <c r="B320" s="33" t="s">
        <v>354</v>
      </c>
      <c r="C320" s="23" t="s">
        <v>53</v>
      </c>
      <c r="D320" s="25">
        <v>1</v>
      </c>
      <c r="E320" s="6" t="s">
        <v>380</v>
      </c>
      <c r="F320" s="25" t="s">
        <v>350</v>
      </c>
      <c r="G320" s="25" t="s">
        <v>351</v>
      </c>
      <c r="H320" s="34">
        <v>45000</v>
      </c>
      <c r="I320" s="34">
        <f t="shared" ref="I320:I373" si="7">H320*0.618</f>
        <v>27810</v>
      </c>
    </row>
    <row r="321" spans="1:9" ht="14.45" customHeight="1" x14ac:dyDescent="0.25">
      <c r="A321" s="9">
        <v>312</v>
      </c>
      <c r="B321" s="33" t="s">
        <v>354</v>
      </c>
      <c r="C321" s="23" t="s">
        <v>20</v>
      </c>
      <c r="D321" s="25">
        <v>3</v>
      </c>
      <c r="E321" s="6" t="s">
        <v>380</v>
      </c>
      <c r="F321" s="25" t="s">
        <v>350</v>
      </c>
      <c r="G321" s="25" t="s">
        <v>351</v>
      </c>
      <c r="H321" s="34">
        <v>403200</v>
      </c>
      <c r="I321" s="34">
        <f t="shared" si="7"/>
        <v>249177.60000000001</v>
      </c>
    </row>
    <row r="322" spans="1:9" ht="14.45" customHeight="1" x14ac:dyDescent="0.25">
      <c r="A322" s="9">
        <v>313</v>
      </c>
      <c r="B322" s="33" t="s">
        <v>354</v>
      </c>
      <c r="C322" s="23" t="s">
        <v>108</v>
      </c>
      <c r="D322" s="25">
        <f>5+1+1+5</f>
        <v>12</v>
      </c>
      <c r="E322" s="6" t="s">
        <v>382</v>
      </c>
      <c r="F322" s="25" t="s">
        <v>350</v>
      </c>
      <c r="G322" s="25" t="s">
        <v>351</v>
      </c>
      <c r="H322" s="34">
        <v>120000</v>
      </c>
      <c r="I322" s="34">
        <f t="shared" si="7"/>
        <v>74160</v>
      </c>
    </row>
    <row r="323" spans="1:9" ht="14.45" customHeight="1" x14ac:dyDescent="0.25">
      <c r="A323" s="9">
        <v>314</v>
      </c>
      <c r="B323" s="33" t="s">
        <v>354</v>
      </c>
      <c r="C323" s="23" t="s">
        <v>124</v>
      </c>
      <c r="D323" s="25">
        <f>30+20+6+1+1+1+1+2+2+1+1+1+1+1+2+1+2+1+1+1+2+1</f>
        <v>80</v>
      </c>
      <c r="E323" s="6" t="s">
        <v>380</v>
      </c>
      <c r="F323" s="25" t="s">
        <v>350</v>
      </c>
      <c r="G323" s="25" t="s">
        <v>351</v>
      </c>
      <c r="H323" s="34">
        <v>80000</v>
      </c>
      <c r="I323" s="34">
        <f t="shared" si="7"/>
        <v>49440</v>
      </c>
    </row>
    <row r="324" spans="1:9" ht="14.45" customHeight="1" x14ac:dyDescent="0.25">
      <c r="A324" s="9">
        <v>315</v>
      </c>
      <c r="B324" s="33" t="s">
        <v>354</v>
      </c>
      <c r="C324" s="23" t="s">
        <v>125</v>
      </c>
      <c r="D324" s="25">
        <f>6+1+1+1</f>
        <v>9</v>
      </c>
      <c r="E324" s="6" t="s">
        <v>380</v>
      </c>
      <c r="F324" s="25" t="s">
        <v>350</v>
      </c>
      <c r="G324" s="25" t="s">
        <v>351</v>
      </c>
      <c r="H324" s="34">
        <v>9000</v>
      </c>
      <c r="I324" s="34">
        <f t="shared" si="7"/>
        <v>5562</v>
      </c>
    </row>
    <row r="325" spans="1:9" ht="14.45" customHeight="1" x14ac:dyDescent="0.25">
      <c r="A325" s="9">
        <v>316</v>
      </c>
      <c r="B325" s="33" t="s">
        <v>354</v>
      </c>
      <c r="C325" s="23" t="s">
        <v>126</v>
      </c>
      <c r="D325" s="25">
        <v>1</v>
      </c>
      <c r="E325" s="6" t="s">
        <v>380</v>
      </c>
      <c r="F325" s="25" t="s">
        <v>350</v>
      </c>
      <c r="G325" s="25" t="s">
        <v>351</v>
      </c>
      <c r="H325" s="34">
        <v>41000</v>
      </c>
      <c r="I325" s="34">
        <f t="shared" si="7"/>
        <v>25338</v>
      </c>
    </row>
    <row r="326" spans="1:9" ht="14.45" customHeight="1" x14ac:dyDescent="0.25">
      <c r="A326" s="9">
        <v>317</v>
      </c>
      <c r="B326" s="33" t="s">
        <v>354</v>
      </c>
      <c r="C326" s="23" t="s">
        <v>56</v>
      </c>
      <c r="D326" s="25">
        <f>1+2+1+1+1+2+4+2+2+2+4+1+1+10+1+1+1+1+1+1+1+1+2+3</f>
        <v>47</v>
      </c>
      <c r="E326" s="6" t="s">
        <v>380</v>
      </c>
      <c r="F326" s="25" t="s">
        <v>350</v>
      </c>
      <c r="G326" s="25" t="s">
        <v>351</v>
      </c>
      <c r="H326" s="34">
        <v>376000</v>
      </c>
      <c r="I326" s="34">
        <f t="shared" si="7"/>
        <v>232368</v>
      </c>
    </row>
    <row r="327" spans="1:9" ht="14.45" customHeight="1" x14ac:dyDescent="0.25">
      <c r="A327" s="9">
        <v>318</v>
      </c>
      <c r="B327" s="33" t="s">
        <v>354</v>
      </c>
      <c r="C327" s="23" t="s">
        <v>94</v>
      </c>
      <c r="D327" s="25">
        <f>1+1</f>
        <v>2</v>
      </c>
      <c r="E327" s="6" t="s">
        <v>380</v>
      </c>
      <c r="F327" s="25" t="s">
        <v>350</v>
      </c>
      <c r="G327" s="25" t="s">
        <v>351</v>
      </c>
      <c r="H327" s="34">
        <v>48000</v>
      </c>
      <c r="I327" s="34">
        <f t="shared" si="7"/>
        <v>29664</v>
      </c>
    </row>
    <row r="328" spans="1:9" ht="14.45" customHeight="1" x14ac:dyDescent="0.25">
      <c r="A328" s="9">
        <v>319</v>
      </c>
      <c r="B328" s="33" t="s">
        <v>354</v>
      </c>
      <c r="C328" s="23" t="s">
        <v>127</v>
      </c>
      <c r="D328" s="25">
        <v>2</v>
      </c>
      <c r="E328" s="6" t="s">
        <v>380</v>
      </c>
      <c r="F328" s="25" t="s">
        <v>350</v>
      </c>
      <c r="G328" s="25" t="s">
        <v>351</v>
      </c>
      <c r="H328" s="34">
        <v>100000</v>
      </c>
      <c r="I328" s="34">
        <f t="shared" si="7"/>
        <v>61800</v>
      </c>
    </row>
    <row r="329" spans="1:9" ht="14.45" customHeight="1" x14ac:dyDescent="0.25">
      <c r="A329" s="9">
        <v>320</v>
      </c>
      <c r="B329" s="33" t="s">
        <v>354</v>
      </c>
      <c r="C329" s="23" t="s">
        <v>128</v>
      </c>
      <c r="D329" s="25">
        <v>5</v>
      </c>
      <c r="E329" s="6" t="s">
        <v>380</v>
      </c>
      <c r="F329" s="25" t="s">
        <v>350</v>
      </c>
      <c r="G329" s="25" t="s">
        <v>351</v>
      </c>
      <c r="H329" s="34">
        <v>400260</v>
      </c>
      <c r="I329" s="34">
        <f t="shared" si="7"/>
        <v>247360.68</v>
      </c>
    </row>
    <row r="330" spans="1:9" ht="14.45" customHeight="1" x14ac:dyDescent="0.25">
      <c r="A330" s="9">
        <v>321</v>
      </c>
      <c r="B330" s="33" t="s">
        <v>354</v>
      </c>
      <c r="C330" s="23" t="s">
        <v>64</v>
      </c>
      <c r="D330" s="25">
        <f>1+1</f>
        <v>2</v>
      </c>
      <c r="E330" s="6" t="s">
        <v>380</v>
      </c>
      <c r="F330" s="25" t="s">
        <v>350</v>
      </c>
      <c r="G330" s="25" t="s">
        <v>351</v>
      </c>
      <c r="H330" s="34">
        <v>18000</v>
      </c>
      <c r="I330" s="34">
        <f t="shared" si="7"/>
        <v>11124</v>
      </c>
    </row>
    <row r="331" spans="1:9" ht="14.45" customHeight="1" x14ac:dyDescent="0.25">
      <c r="A331" s="9">
        <v>322</v>
      </c>
      <c r="B331" s="33" t="s">
        <v>354</v>
      </c>
      <c r="C331" s="23" t="s">
        <v>129</v>
      </c>
      <c r="D331" s="25">
        <v>1</v>
      </c>
      <c r="E331" s="6" t="s">
        <v>380</v>
      </c>
      <c r="F331" s="25" t="s">
        <v>350</v>
      </c>
      <c r="G331" s="25" t="s">
        <v>351</v>
      </c>
      <c r="H331" s="34">
        <v>3500</v>
      </c>
      <c r="I331" s="34">
        <f t="shared" si="7"/>
        <v>2163</v>
      </c>
    </row>
    <row r="332" spans="1:9" ht="14.45" customHeight="1" x14ac:dyDescent="0.25">
      <c r="A332" s="9">
        <v>323</v>
      </c>
      <c r="B332" s="33" t="s">
        <v>354</v>
      </c>
      <c r="C332" s="23" t="s">
        <v>130</v>
      </c>
      <c r="D332" s="25">
        <v>13</v>
      </c>
      <c r="E332" s="6" t="s">
        <v>380</v>
      </c>
      <c r="F332" s="25" t="s">
        <v>350</v>
      </c>
      <c r="G332" s="25" t="s">
        <v>351</v>
      </c>
      <c r="H332" s="34">
        <v>260000</v>
      </c>
      <c r="I332" s="34">
        <f t="shared" si="7"/>
        <v>160680</v>
      </c>
    </row>
    <row r="333" spans="1:9" ht="14.45" customHeight="1" x14ac:dyDescent="0.25">
      <c r="A333" s="9">
        <v>324</v>
      </c>
      <c r="B333" s="33" t="s">
        <v>354</v>
      </c>
      <c r="C333" s="23" t="s">
        <v>131</v>
      </c>
      <c r="D333" s="25">
        <v>1</v>
      </c>
      <c r="E333" s="6" t="s">
        <v>380</v>
      </c>
      <c r="F333" s="25" t="s">
        <v>350</v>
      </c>
      <c r="G333" s="25" t="s">
        <v>351</v>
      </c>
      <c r="H333" s="34">
        <v>30000</v>
      </c>
      <c r="I333" s="34">
        <f t="shared" si="7"/>
        <v>18540</v>
      </c>
    </row>
    <row r="334" spans="1:9" ht="14.45" customHeight="1" x14ac:dyDescent="0.25">
      <c r="A334" s="9">
        <v>325</v>
      </c>
      <c r="B334" s="33" t="s">
        <v>354</v>
      </c>
      <c r="C334" s="23" t="s">
        <v>78</v>
      </c>
      <c r="D334" s="25">
        <f>1+1</f>
        <v>2</v>
      </c>
      <c r="E334" s="6" t="s">
        <v>380</v>
      </c>
      <c r="F334" s="25" t="s">
        <v>350</v>
      </c>
      <c r="G334" s="25" t="s">
        <v>351</v>
      </c>
      <c r="H334" s="34">
        <v>188000</v>
      </c>
      <c r="I334" s="34">
        <v>118000</v>
      </c>
    </row>
    <row r="335" spans="1:9" ht="14.45" customHeight="1" x14ac:dyDescent="0.25">
      <c r="A335" s="9">
        <v>326</v>
      </c>
      <c r="B335" s="33" t="s">
        <v>354</v>
      </c>
      <c r="C335" s="23" t="s">
        <v>46</v>
      </c>
      <c r="D335" s="25">
        <v>5</v>
      </c>
      <c r="E335" s="6" t="s">
        <v>380</v>
      </c>
      <c r="F335" s="25" t="s">
        <v>350</v>
      </c>
      <c r="G335" s="25" t="s">
        <v>351</v>
      </c>
      <c r="H335" s="34">
        <v>1550000</v>
      </c>
      <c r="I335" s="34">
        <v>1100000</v>
      </c>
    </row>
    <row r="336" spans="1:9" ht="14.45" customHeight="1" x14ac:dyDescent="0.25">
      <c r="A336" s="9">
        <v>327</v>
      </c>
      <c r="B336" s="33" t="s">
        <v>354</v>
      </c>
      <c r="C336" s="23" t="s">
        <v>132</v>
      </c>
      <c r="D336" s="25">
        <f>5+1</f>
        <v>6</v>
      </c>
      <c r="E336" s="6" t="s">
        <v>380</v>
      </c>
      <c r="F336" s="25" t="s">
        <v>350</v>
      </c>
      <c r="G336" s="25" t="s">
        <v>351</v>
      </c>
      <c r="H336" s="34">
        <v>4800000</v>
      </c>
      <c r="I336" s="34">
        <v>3200000</v>
      </c>
    </row>
    <row r="337" spans="1:9" ht="14.45" customHeight="1" x14ac:dyDescent="0.25">
      <c r="A337" s="9">
        <v>328</v>
      </c>
      <c r="B337" s="33" t="s">
        <v>354</v>
      </c>
      <c r="C337" s="23" t="s">
        <v>54</v>
      </c>
      <c r="D337" s="25">
        <v>42</v>
      </c>
      <c r="E337" s="12" t="s">
        <v>380</v>
      </c>
      <c r="F337" s="25" t="s">
        <v>350</v>
      </c>
      <c r="G337" s="25" t="s">
        <v>351</v>
      </c>
      <c r="H337" s="34">
        <v>2604000</v>
      </c>
      <c r="I337" s="34">
        <v>1800000</v>
      </c>
    </row>
    <row r="338" spans="1:9" ht="14.45" customHeight="1" x14ac:dyDescent="0.25">
      <c r="A338" s="9">
        <v>329</v>
      </c>
      <c r="B338" s="33" t="s">
        <v>354</v>
      </c>
      <c r="C338" s="23" t="s">
        <v>40</v>
      </c>
      <c r="D338" s="25">
        <f>26+11</f>
        <v>37</v>
      </c>
      <c r="E338" s="6" t="s">
        <v>380</v>
      </c>
      <c r="F338" s="25" t="s">
        <v>350</v>
      </c>
      <c r="G338" s="25" t="s">
        <v>351</v>
      </c>
      <c r="H338" s="34">
        <v>3145000</v>
      </c>
      <c r="I338" s="34">
        <v>2200000</v>
      </c>
    </row>
    <row r="339" spans="1:9" ht="14.45" customHeight="1" x14ac:dyDescent="0.25">
      <c r="A339" s="9">
        <v>330</v>
      </c>
      <c r="B339" s="33" t="s">
        <v>354</v>
      </c>
      <c r="C339" s="23" t="s">
        <v>55</v>
      </c>
      <c r="D339" s="25">
        <v>42</v>
      </c>
      <c r="E339" s="6" t="s">
        <v>380</v>
      </c>
      <c r="F339" s="25" t="s">
        <v>350</v>
      </c>
      <c r="G339" s="25" t="s">
        <v>351</v>
      </c>
      <c r="H339" s="34">
        <v>210000</v>
      </c>
      <c r="I339" s="34">
        <f t="shared" si="7"/>
        <v>129780</v>
      </c>
    </row>
    <row r="340" spans="1:9" ht="14.45" customHeight="1" x14ac:dyDescent="0.25">
      <c r="A340" s="9">
        <v>331</v>
      </c>
      <c r="B340" s="33" t="s">
        <v>354</v>
      </c>
      <c r="C340" s="23" t="s">
        <v>125</v>
      </c>
      <c r="D340" s="25">
        <v>27</v>
      </c>
      <c r="E340" s="6" t="s">
        <v>380</v>
      </c>
      <c r="F340" s="25" t="s">
        <v>350</v>
      </c>
      <c r="G340" s="25" t="s">
        <v>351</v>
      </c>
      <c r="H340" s="34">
        <v>27000</v>
      </c>
      <c r="I340" s="34">
        <f t="shared" si="7"/>
        <v>16686</v>
      </c>
    </row>
    <row r="341" spans="1:9" ht="14.45" customHeight="1" x14ac:dyDescent="0.25">
      <c r="A341" s="9">
        <v>332</v>
      </c>
      <c r="B341" s="33" t="s">
        <v>354</v>
      </c>
      <c r="C341" s="23" t="s">
        <v>133</v>
      </c>
      <c r="D341" s="25">
        <v>30</v>
      </c>
      <c r="E341" s="6" t="s">
        <v>380</v>
      </c>
      <c r="F341" s="25" t="s">
        <v>350</v>
      </c>
      <c r="G341" s="25" t="s">
        <v>351</v>
      </c>
      <c r="H341" s="34">
        <v>45000</v>
      </c>
      <c r="I341" s="34">
        <f t="shared" si="7"/>
        <v>27810</v>
      </c>
    </row>
    <row r="342" spans="1:9" ht="14.45" customHeight="1" x14ac:dyDescent="0.25">
      <c r="A342" s="9">
        <v>333</v>
      </c>
      <c r="B342" s="33" t="s">
        <v>354</v>
      </c>
      <c r="C342" s="23" t="s">
        <v>134</v>
      </c>
      <c r="D342" s="25">
        <v>4</v>
      </c>
      <c r="E342" s="6" t="s">
        <v>380</v>
      </c>
      <c r="F342" s="25" t="s">
        <v>350</v>
      </c>
      <c r="G342" s="25" t="s">
        <v>351</v>
      </c>
      <c r="H342" s="34">
        <v>40000</v>
      </c>
      <c r="I342" s="34">
        <f t="shared" si="7"/>
        <v>24720</v>
      </c>
    </row>
    <row r="343" spans="1:9" ht="14.45" customHeight="1" x14ac:dyDescent="0.25">
      <c r="A343" s="9">
        <v>334</v>
      </c>
      <c r="B343" s="33" t="s">
        <v>354</v>
      </c>
      <c r="C343" s="23" t="s">
        <v>40</v>
      </c>
      <c r="D343" s="25">
        <v>43</v>
      </c>
      <c r="E343" s="6" t="s">
        <v>380</v>
      </c>
      <c r="F343" s="25" t="s">
        <v>350</v>
      </c>
      <c r="G343" s="25" t="s">
        <v>351</v>
      </c>
      <c r="H343" s="34">
        <v>3655000</v>
      </c>
      <c r="I343" s="34">
        <v>2260000</v>
      </c>
    </row>
    <row r="344" spans="1:9" ht="14.45" customHeight="1" x14ac:dyDescent="0.25">
      <c r="A344" s="9">
        <v>335</v>
      </c>
      <c r="B344" s="33" t="s">
        <v>354</v>
      </c>
      <c r="C344" s="23" t="s">
        <v>54</v>
      </c>
      <c r="D344" s="25">
        <v>34</v>
      </c>
      <c r="E344" s="6" t="s">
        <v>380</v>
      </c>
      <c r="F344" s="25" t="s">
        <v>350</v>
      </c>
      <c r="G344" s="25" t="s">
        <v>351</v>
      </c>
      <c r="H344" s="34">
        <v>2108000</v>
      </c>
      <c r="I344" s="34">
        <v>1350000</v>
      </c>
    </row>
    <row r="345" spans="1:9" ht="14.45" customHeight="1" x14ac:dyDescent="0.25">
      <c r="A345" s="9">
        <v>336</v>
      </c>
      <c r="B345" s="33" t="s">
        <v>354</v>
      </c>
      <c r="C345" s="23" t="s">
        <v>125</v>
      </c>
      <c r="D345" s="25">
        <v>34</v>
      </c>
      <c r="E345" s="6" t="s">
        <v>380</v>
      </c>
      <c r="F345" s="25" t="s">
        <v>350</v>
      </c>
      <c r="G345" s="25" t="s">
        <v>351</v>
      </c>
      <c r="H345" s="34">
        <v>34000</v>
      </c>
      <c r="I345" s="34">
        <f t="shared" si="7"/>
        <v>21012</v>
      </c>
    </row>
    <row r="346" spans="1:9" ht="14.45" customHeight="1" x14ac:dyDescent="0.25">
      <c r="A346" s="9">
        <v>337</v>
      </c>
      <c r="B346" s="33" t="s">
        <v>354</v>
      </c>
      <c r="C346" s="23" t="s">
        <v>133</v>
      </c>
      <c r="D346" s="25">
        <v>36</v>
      </c>
      <c r="E346" s="6" t="s">
        <v>380</v>
      </c>
      <c r="F346" s="25" t="s">
        <v>350</v>
      </c>
      <c r="G346" s="25" t="s">
        <v>351</v>
      </c>
      <c r="H346" s="34">
        <v>54000</v>
      </c>
      <c r="I346" s="34">
        <f t="shared" si="7"/>
        <v>33372</v>
      </c>
    </row>
    <row r="347" spans="1:9" ht="14.45" customHeight="1" x14ac:dyDescent="0.25">
      <c r="A347" s="9">
        <v>338</v>
      </c>
      <c r="B347" s="33" t="s">
        <v>354</v>
      </c>
      <c r="C347" s="23" t="s">
        <v>55</v>
      </c>
      <c r="D347" s="25">
        <v>38</v>
      </c>
      <c r="E347" s="6" t="s">
        <v>380</v>
      </c>
      <c r="F347" s="25" t="s">
        <v>350</v>
      </c>
      <c r="G347" s="25" t="s">
        <v>351</v>
      </c>
      <c r="H347" s="34">
        <v>190000</v>
      </c>
      <c r="I347" s="34">
        <f t="shared" si="7"/>
        <v>117420</v>
      </c>
    </row>
    <row r="348" spans="1:9" ht="14.45" customHeight="1" x14ac:dyDescent="0.25">
      <c r="A348" s="9">
        <v>339</v>
      </c>
      <c r="B348" s="33" t="s">
        <v>354</v>
      </c>
      <c r="C348" s="23" t="s">
        <v>135</v>
      </c>
      <c r="D348" s="25">
        <v>30</v>
      </c>
      <c r="E348" s="6" t="s">
        <v>380</v>
      </c>
      <c r="F348" s="25" t="s">
        <v>350</v>
      </c>
      <c r="G348" s="25" t="s">
        <v>351</v>
      </c>
      <c r="H348" s="34">
        <v>120000</v>
      </c>
      <c r="I348" s="34">
        <f t="shared" si="7"/>
        <v>74160</v>
      </c>
    </row>
    <row r="349" spans="1:9" ht="14.45" customHeight="1" x14ac:dyDescent="0.25">
      <c r="A349" s="9">
        <v>340</v>
      </c>
      <c r="B349" s="33" t="s">
        <v>354</v>
      </c>
      <c r="C349" s="23" t="s">
        <v>66</v>
      </c>
      <c r="D349" s="25">
        <v>4</v>
      </c>
      <c r="E349" s="6" t="s">
        <v>380</v>
      </c>
      <c r="F349" s="25" t="s">
        <v>350</v>
      </c>
      <c r="G349" s="25" t="s">
        <v>351</v>
      </c>
      <c r="H349" s="34">
        <v>40000</v>
      </c>
      <c r="I349" s="34">
        <f t="shared" si="7"/>
        <v>24720</v>
      </c>
    </row>
    <row r="350" spans="1:9" ht="14.45" customHeight="1" x14ac:dyDescent="0.25">
      <c r="A350" s="9">
        <v>341</v>
      </c>
      <c r="B350" s="33" t="s">
        <v>354</v>
      </c>
      <c r="C350" s="23" t="s">
        <v>136</v>
      </c>
      <c r="D350" s="25">
        <v>4</v>
      </c>
      <c r="E350" s="6" t="s">
        <v>380</v>
      </c>
      <c r="F350" s="25" t="s">
        <v>350</v>
      </c>
      <c r="G350" s="25" t="s">
        <v>351</v>
      </c>
      <c r="H350" s="34">
        <v>16000</v>
      </c>
      <c r="I350" s="34">
        <v>12000</v>
      </c>
    </row>
    <row r="351" spans="1:9" ht="14.45" customHeight="1" x14ac:dyDescent="0.25">
      <c r="A351" s="9">
        <v>342</v>
      </c>
      <c r="B351" s="33" t="s">
        <v>354</v>
      </c>
      <c r="C351" s="23" t="s">
        <v>137</v>
      </c>
      <c r="D351" s="25">
        <v>2</v>
      </c>
      <c r="E351" s="6" t="s">
        <v>380</v>
      </c>
      <c r="F351" s="25" t="s">
        <v>350</v>
      </c>
      <c r="G351" s="25" t="s">
        <v>351</v>
      </c>
      <c r="H351" s="34">
        <v>720000</v>
      </c>
      <c r="I351" s="34">
        <f t="shared" si="7"/>
        <v>444960</v>
      </c>
    </row>
    <row r="352" spans="1:9" ht="14.45" customHeight="1" x14ac:dyDescent="0.25">
      <c r="A352" s="9">
        <v>343</v>
      </c>
      <c r="B352" s="33" t="s">
        <v>354</v>
      </c>
      <c r="C352" s="23" t="s">
        <v>50</v>
      </c>
      <c r="D352" s="25">
        <v>1</v>
      </c>
      <c r="E352" s="6" t="s">
        <v>380</v>
      </c>
      <c r="F352" s="25" t="s">
        <v>350</v>
      </c>
      <c r="G352" s="25" t="s">
        <v>351</v>
      </c>
      <c r="H352" s="34">
        <v>118000</v>
      </c>
      <c r="I352" s="34">
        <f t="shared" si="7"/>
        <v>72924</v>
      </c>
    </row>
    <row r="353" spans="1:9" ht="14.45" customHeight="1" x14ac:dyDescent="0.25">
      <c r="A353" s="9">
        <v>344</v>
      </c>
      <c r="B353" s="33" t="s">
        <v>354</v>
      </c>
      <c r="C353" s="23" t="s">
        <v>138</v>
      </c>
      <c r="D353" s="25">
        <v>3</v>
      </c>
      <c r="E353" s="6" t="s">
        <v>380</v>
      </c>
      <c r="F353" s="25" t="s">
        <v>350</v>
      </c>
      <c r="G353" s="25" t="s">
        <v>351</v>
      </c>
      <c r="H353" s="34">
        <v>30000</v>
      </c>
      <c r="I353" s="34">
        <f t="shared" si="7"/>
        <v>18540</v>
      </c>
    </row>
    <row r="354" spans="1:9" ht="14.45" customHeight="1" x14ac:dyDescent="0.25">
      <c r="A354" s="9">
        <v>345</v>
      </c>
      <c r="B354" s="33" t="s">
        <v>354</v>
      </c>
      <c r="C354" s="23" t="s">
        <v>139</v>
      </c>
      <c r="D354" s="25">
        <v>3</v>
      </c>
      <c r="E354" s="6" t="s">
        <v>380</v>
      </c>
      <c r="F354" s="25" t="s">
        <v>350</v>
      </c>
      <c r="G354" s="25" t="s">
        <v>351</v>
      </c>
      <c r="H354" s="34">
        <v>30000</v>
      </c>
      <c r="I354" s="34">
        <f t="shared" si="7"/>
        <v>18540</v>
      </c>
    </row>
    <row r="355" spans="1:9" ht="14.45" customHeight="1" x14ac:dyDescent="0.25">
      <c r="A355" s="9">
        <v>346</v>
      </c>
      <c r="B355" s="33" t="s">
        <v>354</v>
      </c>
      <c r="C355" s="23" t="s">
        <v>140</v>
      </c>
      <c r="D355" s="25">
        <v>2</v>
      </c>
      <c r="E355" s="6" t="s">
        <v>380</v>
      </c>
      <c r="F355" s="25" t="s">
        <v>350</v>
      </c>
      <c r="G355" s="25" t="s">
        <v>351</v>
      </c>
      <c r="H355" s="34">
        <v>32000</v>
      </c>
      <c r="I355" s="34">
        <f t="shared" si="7"/>
        <v>19776</v>
      </c>
    </row>
    <row r="356" spans="1:9" ht="14.45" customHeight="1" x14ac:dyDescent="0.25">
      <c r="A356" s="9">
        <v>347</v>
      </c>
      <c r="B356" s="33" t="s">
        <v>354</v>
      </c>
      <c r="C356" s="23" t="s">
        <v>141</v>
      </c>
      <c r="D356" s="25">
        <v>4</v>
      </c>
      <c r="E356" s="6" t="s">
        <v>380</v>
      </c>
      <c r="F356" s="25" t="s">
        <v>350</v>
      </c>
      <c r="G356" s="25" t="s">
        <v>351</v>
      </c>
      <c r="H356" s="34">
        <v>136000</v>
      </c>
      <c r="I356" s="34">
        <f t="shared" si="7"/>
        <v>84048</v>
      </c>
    </row>
    <row r="357" spans="1:9" ht="14.45" customHeight="1" x14ac:dyDescent="0.25">
      <c r="A357" s="9">
        <v>348</v>
      </c>
      <c r="B357" s="33" t="s">
        <v>354</v>
      </c>
      <c r="C357" s="23" t="s">
        <v>142</v>
      </c>
      <c r="D357" s="25">
        <v>6</v>
      </c>
      <c r="E357" s="6" t="s">
        <v>380</v>
      </c>
      <c r="F357" s="25" t="s">
        <v>350</v>
      </c>
      <c r="G357" s="25" t="s">
        <v>351</v>
      </c>
      <c r="H357" s="34">
        <v>360000</v>
      </c>
      <c r="I357" s="34">
        <f t="shared" si="7"/>
        <v>222480</v>
      </c>
    </row>
    <row r="358" spans="1:9" ht="14.45" customHeight="1" x14ac:dyDescent="0.25">
      <c r="A358" s="9">
        <v>349</v>
      </c>
      <c r="B358" s="33" t="s">
        <v>354</v>
      </c>
      <c r="C358" s="23" t="s">
        <v>57</v>
      </c>
      <c r="D358" s="25">
        <v>5</v>
      </c>
      <c r="E358" s="6" t="s">
        <v>380</v>
      </c>
      <c r="F358" s="25" t="s">
        <v>350</v>
      </c>
      <c r="G358" s="25" t="s">
        <v>351</v>
      </c>
      <c r="H358" s="34">
        <v>600000</v>
      </c>
      <c r="I358" s="34">
        <f t="shared" si="7"/>
        <v>370800</v>
      </c>
    </row>
    <row r="359" spans="1:9" ht="14.45" customHeight="1" x14ac:dyDescent="0.25">
      <c r="A359" s="9">
        <v>350</v>
      </c>
      <c r="B359" s="33" t="s">
        <v>354</v>
      </c>
      <c r="C359" s="23" t="s">
        <v>66</v>
      </c>
      <c r="D359" s="25">
        <v>3</v>
      </c>
      <c r="E359" s="6" t="s">
        <v>380</v>
      </c>
      <c r="F359" s="25" t="s">
        <v>350</v>
      </c>
      <c r="G359" s="25" t="s">
        <v>351</v>
      </c>
      <c r="H359" s="34">
        <v>30000</v>
      </c>
      <c r="I359" s="34">
        <f t="shared" si="7"/>
        <v>18540</v>
      </c>
    </row>
    <row r="360" spans="1:9" ht="14.45" customHeight="1" x14ac:dyDescent="0.25">
      <c r="A360" s="9">
        <v>351</v>
      </c>
      <c r="B360" s="33" t="s">
        <v>354</v>
      </c>
      <c r="C360" s="23" t="s">
        <v>143</v>
      </c>
      <c r="D360" s="25">
        <v>1</v>
      </c>
      <c r="E360" s="6" t="s">
        <v>380</v>
      </c>
      <c r="F360" s="25" t="s">
        <v>350</v>
      </c>
      <c r="G360" s="25" t="s">
        <v>351</v>
      </c>
      <c r="H360" s="34">
        <v>10000</v>
      </c>
      <c r="I360" s="34">
        <f t="shared" si="7"/>
        <v>6180</v>
      </c>
    </row>
    <row r="361" spans="1:9" ht="14.45" customHeight="1" x14ac:dyDescent="0.25">
      <c r="A361" s="9">
        <v>352</v>
      </c>
      <c r="B361" s="33" t="s">
        <v>354</v>
      </c>
      <c r="C361" s="23" t="s">
        <v>135</v>
      </c>
      <c r="D361" s="25">
        <v>19</v>
      </c>
      <c r="E361" s="6" t="s">
        <v>380</v>
      </c>
      <c r="F361" s="25" t="s">
        <v>350</v>
      </c>
      <c r="G361" s="25" t="s">
        <v>351</v>
      </c>
      <c r="H361" s="34">
        <v>80000</v>
      </c>
      <c r="I361" s="34">
        <f t="shared" si="7"/>
        <v>49440</v>
      </c>
    </row>
    <row r="362" spans="1:9" ht="14.45" customHeight="1" x14ac:dyDescent="0.25">
      <c r="A362" s="9">
        <v>353</v>
      </c>
      <c r="B362" s="33" t="s">
        <v>354</v>
      </c>
      <c r="C362" s="23" t="s">
        <v>144</v>
      </c>
      <c r="D362" s="25">
        <v>1</v>
      </c>
      <c r="E362" s="6" t="s">
        <v>380</v>
      </c>
      <c r="F362" s="25" t="s">
        <v>350</v>
      </c>
      <c r="G362" s="25" t="s">
        <v>351</v>
      </c>
      <c r="H362" s="34">
        <v>22400</v>
      </c>
      <c r="I362" s="34">
        <v>14000</v>
      </c>
    </row>
    <row r="363" spans="1:9" ht="14.45" customHeight="1" x14ac:dyDescent="0.25">
      <c r="A363" s="9">
        <v>354</v>
      </c>
      <c r="B363" s="33" t="s">
        <v>354</v>
      </c>
      <c r="C363" s="23" t="s">
        <v>145</v>
      </c>
      <c r="D363" s="25">
        <v>1</v>
      </c>
      <c r="E363" s="6" t="s">
        <v>380</v>
      </c>
      <c r="F363" s="25" t="s">
        <v>350</v>
      </c>
      <c r="G363" s="25" t="s">
        <v>351</v>
      </c>
      <c r="H363" s="34">
        <v>209720</v>
      </c>
      <c r="I363" s="34">
        <v>130000</v>
      </c>
    </row>
    <row r="364" spans="1:9" ht="14.45" customHeight="1" x14ac:dyDescent="0.25">
      <c r="A364" s="9">
        <v>355</v>
      </c>
      <c r="B364" s="33" t="s">
        <v>354</v>
      </c>
      <c r="C364" s="23" t="s">
        <v>103</v>
      </c>
      <c r="D364" s="25">
        <v>1</v>
      </c>
      <c r="E364" s="6" t="s">
        <v>380</v>
      </c>
      <c r="F364" s="25" t="s">
        <v>350</v>
      </c>
      <c r="G364" s="25" t="s">
        <v>351</v>
      </c>
      <c r="H364" s="34">
        <v>128000</v>
      </c>
      <c r="I364" s="34">
        <v>80000</v>
      </c>
    </row>
    <row r="365" spans="1:9" ht="14.45" customHeight="1" x14ac:dyDescent="0.25">
      <c r="A365" s="9">
        <v>356</v>
      </c>
      <c r="B365" s="33" t="s">
        <v>354</v>
      </c>
      <c r="C365" s="23" t="s">
        <v>146</v>
      </c>
      <c r="D365" s="25">
        <v>10</v>
      </c>
      <c r="E365" s="6" t="s">
        <v>378</v>
      </c>
      <c r="F365" s="25" t="s">
        <v>350</v>
      </c>
      <c r="G365" s="25" t="s">
        <v>351</v>
      </c>
      <c r="H365" s="34">
        <v>10000</v>
      </c>
      <c r="I365" s="34">
        <v>8000</v>
      </c>
    </row>
    <row r="366" spans="1:9" ht="14.45" customHeight="1" x14ac:dyDescent="0.25">
      <c r="A366" s="9">
        <v>357</v>
      </c>
      <c r="B366" s="33" t="s">
        <v>354</v>
      </c>
      <c r="C366" s="23" t="s">
        <v>147</v>
      </c>
      <c r="D366" s="25">
        <v>4</v>
      </c>
      <c r="E366" s="6" t="s">
        <v>380</v>
      </c>
      <c r="F366" s="25" t="s">
        <v>350</v>
      </c>
      <c r="G366" s="25" t="s">
        <v>351</v>
      </c>
      <c r="H366" s="34">
        <v>200000</v>
      </c>
      <c r="I366" s="34">
        <f t="shared" si="7"/>
        <v>123600</v>
      </c>
    </row>
    <row r="367" spans="1:9" ht="14.45" customHeight="1" x14ac:dyDescent="0.25">
      <c r="A367" s="9">
        <v>358</v>
      </c>
      <c r="B367" s="33" t="s">
        <v>354</v>
      </c>
      <c r="C367" s="23" t="s">
        <v>89</v>
      </c>
      <c r="D367" s="25">
        <v>4</v>
      </c>
      <c r="E367" s="6" t="s">
        <v>380</v>
      </c>
      <c r="F367" s="25" t="s">
        <v>350</v>
      </c>
      <c r="G367" s="25" t="s">
        <v>351</v>
      </c>
      <c r="H367" s="34">
        <v>60000</v>
      </c>
      <c r="I367" s="34">
        <v>38000</v>
      </c>
    </row>
    <row r="368" spans="1:9" ht="14.45" customHeight="1" x14ac:dyDescent="0.25">
      <c r="A368" s="9">
        <v>359</v>
      </c>
      <c r="B368" s="33" t="s">
        <v>354</v>
      </c>
      <c r="C368" s="23" t="s">
        <v>148</v>
      </c>
      <c r="D368" s="25">
        <v>1</v>
      </c>
      <c r="E368" s="6" t="s">
        <v>380</v>
      </c>
      <c r="F368" s="25" t="s">
        <v>350</v>
      </c>
      <c r="G368" s="25" t="s">
        <v>351</v>
      </c>
      <c r="H368" s="34">
        <v>99700</v>
      </c>
      <c r="I368" s="34">
        <v>62000</v>
      </c>
    </row>
    <row r="369" spans="1:9" ht="14.45" customHeight="1" x14ac:dyDescent="0.25">
      <c r="A369" s="9">
        <v>360</v>
      </c>
      <c r="B369" s="33" t="s">
        <v>354</v>
      </c>
      <c r="C369" s="23" t="s">
        <v>149</v>
      </c>
      <c r="D369" s="25">
        <v>4</v>
      </c>
      <c r="E369" s="6" t="s">
        <v>380</v>
      </c>
      <c r="F369" s="25" t="s">
        <v>350</v>
      </c>
      <c r="G369" s="25" t="s">
        <v>351</v>
      </c>
      <c r="H369" s="34">
        <v>174600</v>
      </c>
      <c r="I369" s="34">
        <v>108000</v>
      </c>
    </row>
    <row r="370" spans="1:9" ht="14.45" customHeight="1" x14ac:dyDescent="0.25">
      <c r="A370" s="9">
        <v>361</v>
      </c>
      <c r="B370" s="33" t="s">
        <v>354</v>
      </c>
      <c r="C370" s="23" t="s">
        <v>150</v>
      </c>
      <c r="D370" s="25">
        <f>34+2</f>
        <v>36</v>
      </c>
      <c r="E370" s="6" t="s">
        <v>380</v>
      </c>
      <c r="F370" s="25" t="s">
        <v>350</v>
      </c>
      <c r="G370" s="25" t="s">
        <v>351</v>
      </c>
      <c r="H370" s="34">
        <v>180000</v>
      </c>
      <c r="I370" s="34">
        <f t="shared" si="7"/>
        <v>111240</v>
      </c>
    </row>
    <row r="371" spans="1:9" ht="14.45" customHeight="1" x14ac:dyDescent="0.25">
      <c r="A371" s="9">
        <v>362</v>
      </c>
      <c r="B371" s="33" t="s">
        <v>354</v>
      </c>
      <c r="C371" s="23" t="s">
        <v>151</v>
      </c>
      <c r="D371" s="25">
        <v>1</v>
      </c>
      <c r="E371" s="6" t="s">
        <v>380</v>
      </c>
      <c r="F371" s="25" t="s">
        <v>350</v>
      </c>
      <c r="G371" s="25" t="s">
        <v>351</v>
      </c>
      <c r="H371" s="34">
        <v>124000</v>
      </c>
      <c r="I371" s="34">
        <v>77000</v>
      </c>
    </row>
    <row r="372" spans="1:9" ht="14.45" customHeight="1" x14ac:dyDescent="0.25">
      <c r="A372" s="9">
        <v>363</v>
      </c>
      <c r="B372" s="33" t="s">
        <v>354</v>
      </c>
      <c r="C372" s="23" t="s">
        <v>152</v>
      </c>
      <c r="D372" s="25">
        <v>7</v>
      </c>
      <c r="E372" s="6" t="s">
        <v>380</v>
      </c>
      <c r="F372" s="25" t="s">
        <v>350</v>
      </c>
      <c r="G372" s="25" t="s">
        <v>351</v>
      </c>
      <c r="H372" s="34">
        <v>70000</v>
      </c>
      <c r="I372" s="34">
        <f t="shared" si="7"/>
        <v>43260</v>
      </c>
    </row>
    <row r="373" spans="1:9" ht="14.45" customHeight="1" x14ac:dyDescent="0.25">
      <c r="A373" s="9">
        <v>364</v>
      </c>
      <c r="B373" s="33" t="s">
        <v>354</v>
      </c>
      <c r="C373" s="23" t="s">
        <v>153</v>
      </c>
      <c r="D373" s="25">
        <v>3</v>
      </c>
      <c r="E373" s="6" t="s">
        <v>380</v>
      </c>
      <c r="F373" s="25" t="s">
        <v>350</v>
      </c>
      <c r="G373" s="25" t="s">
        <v>351</v>
      </c>
      <c r="H373" s="34">
        <v>45000</v>
      </c>
      <c r="I373" s="34">
        <f t="shared" si="7"/>
        <v>27810</v>
      </c>
    </row>
    <row r="374" spans="1:9" ht="14.45" customHeight="1" x14ac:dyDescent="0.25">
      <c r="A374" s="9">
        <v>365</v>
      </c>
      <c r="B374" s="33" t="s">
        <v>354</v>
      </c>
      <c r="C374" s="23" t="s">
        <v>154</v>
      </c>
      <c r="D374" s="25">
        <v>2</v>
      </c>
      <c r="E374" s="6" t="s">
        <v>380</v>
      </c>
      <c r="F374" s="25" t="s">
        <v>350</v>
      </c>
      <c r="G374" s="25" t="s">
        <v>351</v>
      </c>
      <c r="H374" s="34">
        <v>96000</v>
      </c>
      <c r="I374" s="34">
        <v>60000</v>
      </c>
    </row>
    <row r="375" spans="1:9" ht="14.45" customHeight="1" x14ac:dyDescent="0.25">
      <c r="A375" s="9">
        <v>366</v>
      </c>
      <c r="B375" s="33" t="s">
        <v>354</v>
      </c>
      <c r="C375" s="23" t="s">
        <v>155</v>
      </c>
      <c r="D375" s="25">
        <v>4</v>
      </c>
      <c r="E375" s="6" t="s">
        <v>380</v>
      </c>
      <c r="F375" s="25" t="s">
        <v>350</v>
      </c>
      <c r="G375" s="25" t="s">
        <v>351</v>
      </c>
      <c r="H375" s="34">
        <v>20000</v>
      </c>
      <c r="I375" s="34">
        <v>13000</v>
      </c>
    </row>
    <row r="376" spans="1:9" ht="14.45" customHeight="1" x14ac:dyDescent="0.25">
      <c r="A376" s="9">
        <v>367</v>
      </c>
      <c r="B376" s="33" t="s">
        <v>354</v>
      </c>
      <c r="C376" s="23" t="s">
        <v>156</v>
      </c>
      <c r="D376" s="25">
        <v>4</v>
      </c>
      <c r="E376" s="6" t="s">
        <v>382</v>
      </c>
      <c r="F376" s="25" t="s">
        <v>350</v>
      </c>
      <c r="G376" s="25" t="s">
        <v>351</v>
      </c>
      <c r="H376" s="34">
        <v>3200</v>
      </c>
      <c r="I376" s="34">
        <v>2400</v>
      </c>
    </row>
    <row r="377" spans="1:9" ht="14.45" customHeight="1" x14ac:dyDescent="0.25">
      <c r="A377" s="9">
        <v>368</v>
      </c>
      <c r="B377" s="33" t="s">
        <v>354</v>
      </c>
      <c r="C377" s="23" t="s">
        <v>74</v>
      </c>
      <c r="D377" s="25">
        <v>5</v>
      </c>
      <c r="E377" s="6" t="s">
        <v>382</v>
      </c>
      <c r="F377" s="25" t="s">
        <v>350</v>
      </c>
      <c r="G377" s="25" t="s">
        <v>351</v>
      </c>
      <c r="H377" s="34">
        <v>2400</v>
      </c>
      <c r="I377" s="34">
        <v>2200</v>
      </c>
    </row>
    <row r="378" spans="1:9" ht="14.45" customHeight="1" x14ac:dyDescent="0.25">
      <c r="A378" s="9">
        <v>369</v>
      </c>
      <c r="B378" s="33" t="s">
        <v>354</v>
      </c>
      <c r="C378" s="23" t="s">
        <v>92</v>
      </c>
      <c r="D378" s="25">
        <v>4</v>
      </c>
      <c r="E378" s="6" t="s">
        <v>382</v>
      </c>
      <c r="F378" s="25" t="s">
        <v>350</v>
      </c>
      <c r="G378" s="25" t="s">
        <v>351</v>
      </c>
      <c r="H378" s="34">
        <v>2400</v>
      </c>
      <c r="I378" s="34">
        <v>2200</v>
      </c>
    </row>
    <row r="379" spans="1:9" ht="14.45" customHeight="1" x14ac:dyDescent="0.25">
      <c r="A379" s="9">
        <v>370</v>
      </c>
      <c r="B379" s="33" t="s">
        <v>354</v>
      </c>
      <c r="C379" s="23" t="s">
        <v>72</v>
      </c>
      <c r="D379" s="25">
        <v>3</v>
      </c>
      <c r="E379" s="6" t="s">
        <v>382</v>
      </c>
      <c r="F379" s="25" t="s">
        <v>350</v>
      </c>
      <c r="G379" s="25" t="s">
        <v>351</v>
      </c>
      <c r="H379" s="34">
        <v>2250</v>
      </c>
      <c r="I379" s="34">
        <v>2000</v>
      </c>
    </row>
    <row r="380" spans="1:9" ht="14.45" customHeight="1" x14ac:dyDescent="0.25">
      <c r="A380" s="9">
        <v>371</v>
      </c>
      <c r="B380" s="33" t="s">
        <v>354</v>
      </c>
      <c r="C380" s="23" t="s">
        <v>85</v>
      </c>
      <c r="D380" s="25">
        <v>18</v>
      </c>
      <c r="E380" s="6" t="s">
        <v>382</v>
      </c>
      <c r="F380" s="25" t="s">
        <v>350</v>
      </c>
      <c r="G380" s="25" t="s">
        <v>351</v>
      </c>
      <c r="H380" s="34">
        <v>3600</v>
      </c>
      <c r="I380" s="34">
        <v>4000</v>
      </c>
    </row>
    <row r="381" spans="1:9" ht="14.45" customHeight="1" x14ac:dyDescent="0.25">
      <c r="A381" s="9">
        <v>372</v>
      </c>
      <c r="B381" s="33" t="s">
        <v>354</v>
      </c>
      <c r="C381" s="23" t="s">
        <v>157</v>
      </c>
      <c r="D381" s="25">
        <v>2</v>
      </c>
      <c r="E381" s="6" t="s">
        <v>380</v>
      </c>
      <c r="F381" s="25" t="s">
        <v>350</v>
      </c>
      <c r="G381" s="25" t="s">
        <v>351</v>
      </c>
      <c r="H381" s="34">
        <v>184000</v>
      </c>
      <c r="I381" s="34">
        <v>115000</v>
      </c>
    </row>
    <row r="382" spans="1:9" ht="14.45" customHeight="1" x14ac:dyDescent="0.25">
      <c r="A382" s="9">
        <v>373</v>
      </c>
      <c r="B382" s="33" t="s">
        <v>354</v>
      </c>
      <c r="C382" s="23" t="s">
        <v>135</v>
      </c>
      <c r="D382" s="25">
        <f>8+14+15+5</f>
        <v>42</v>
      </c>
      <c r="E382" s="6" t="s">
        <v>380</v>
      </c>
      <c r="F382" s="25" t="s">
        <v>350</v>
      </c>
      <c r="G382" s="25" t="s">
        <v>351</v>
      </c>
      <c r="H382" s="34">
        <v>8000</v>
      </c>
      <c r="I382" s="34">
        <v>6000</v>
      </c>
    </row>
    <row r="383" spans="1:9" ht="14.45" customHeight="1" x14ac:dyDescent="0.25">
      <c r="A383" s="9">
        <v>374</v>
      </c>
      <c r="B383" s="33" t="s">
        <v>354</v>
      </c>
      <c r="C383" s="23" t="s">
        <v>133</v>
      </c>
      <c r="D383" s="25">
        <v>20</v>
      </c>
      <c r="E383" s="6" t="s">
        <v>380</v>
      </c>
      <c r="F383" s="25" t="s">
        <v>350</v>
      </c>
      <c r="G383" s="25" t="s">
        <v>351</v>
      </c>
      <c r="H383" s="34">
        <v>30000</v>
      </c>
      <c r="I383" s="34">
        <f t="shared" ref="I383:I417" si="8">H383*0.618</f>
        <v>18540</v>
      </c>
    </row>
    <row r="384" spans="1:9" ht="14.45" customHeight="1" x14ac:dyDescent="0.25">
      <c r="A384" s="9">
        <v>375</v>
      </c>
      <c r="B384" s="33" t="s">
        <v>354</v>
      </c>
      <c r="C384" s="23" t="s">
        <v>124</v>
      </c>
      <c r="D384" s="25">
        <f>7+6+1+3+30+1+40+3</f>
        <v>91</v>
      </c>
      <c r="E384" s="6" t="s">
        <v>380</v>
      </c>
      <c r="F384" s="25" t="s">
        <v>350</v>
      </c>
      <c r="G384" s="25" t="s">
        <v>351</v>
      </c>
      <c r="H384" s="34">
        <v>136000</v>
      </c>
      <c r="I384" s="34">
        <f t="shared" si="8"/>
        <v>84048</v>
      </c>
    </row>
    <row r="385" spans="1:9" ht="14.45" customHeight="1" x14ac:dyDescent="0.25">
      <c r="A385" s="9">
        <v>376</v>
      </c>
      <c r="B385" s="33" t="s">
        <v>354</v>
      </c>
      <c r="C385" s="23" t="s">
        <v>125</v>
      </c>
      <c r="D385" s="25">
        <f>18+20+5+7</f>
        <v>50</v>
      </c>
      <c r="E385" s="6" t="s">
        <v>380</v>
      </c>
      <c r="F385" s="25" t="s">
        <v>350</v>
      </c>
      <c r="G385" s="25" t="s">
        <v>351</v>
      </c>
      <c r="H385" s="34">
        <v>50000</v>
      </c>
      <c r="I385" s="34">
        <f t="shared" si="8"/>
        <v>30900</v>
      </c>
    </row>
    <row r="386" spans="1:9" ht="14.45" customHeight="1" x14ac:dyDescent="0.25">
      <c r="A386" s="9">
        <v>377</v>
      </c>
      <c r="B386" s="33" t="s">
        <v>354</v>
      </c>
      <c r="C386" s="23" t="s">
        <v>158</v>
      </c>
      <c r="D386" s="25">
        <v>1</v>
      </c>
      <c r="E386" s="6" t="s">
        <v>380</v>
      </c>
      <c r="F386" s="25" t="s">
        <v>350</v>
      </c>
      <c r="G386" s="25" t="s">
        <v>351</v>
      </c>
      <c r="H386" s="34">
        <v>6000</v>
      </c>
      <c r="I386" s="34">
        <f t="shared" si="8"/>
        <v>3708</v>
      </c>
    </row>
    <row r="387" spans="1:9" ht="14.45" customHeight="1" x14ac:dyDescent="0.25">
      <c r="A387" s="9">
        <v>378</v>
      </c>
      <c r="B387" s="33" t="s">
        <v>354</v>
      </c>
      <c r="C387" s="23" t="s">
        <v>104</v>
      </c>
      <c r="D387" s="25">
        <v>1</v>
      </c>
      <c r="E387" s="6" t="s">
        <v>380</v>
      </c>
      <c r="F387" s="25" t="s">
        <v>350</v>
      </c>
      <c r="G387" s="25" t="s">
        <v>351</v>
      </c>
      <c r="H387" s="34">
        <v>6000</v>
      </c>
      <c r="I387" s="34">
        <f t="shared" si="8"/>
        <v>3708</v>
      </c>
    </row>
    <row r="388" spans="1:9" ht="14.45" customHeight="1" x14ac:dyDescent="0.25">
      <c r="A388" s="9">
        <v>379</v>
      </c>
      <c r="B388" s="33" t="s">
        <v>354</v>
      </c>
      <c r="C388" s="23" t="s">
        <v>159</v>
      </c>
      <c r="D388" s="25">
        <v>1</v>
      </c>
      <c r="E388" s="6" t="s">
        <v>380</v>
      </c>
      <c r="F388" s="25" t="s">
        <v>350</v>
      </c>
      <c r="G388" s="25" t="s">
        <v>351</v>
      </c>
      <c r="H388" s="34">
        <v>2000</v>
      </c>
      <c r="I388" s="34">
        <f t="shared" si="8"/>
        <v>1236</v>
      </c>
    </row>
    <row r="389" spans="1:9" ht="14.45" customHeight="1" x14ac:dyDescent="0.25">
      <c r="A389" s="9">
        <v>380</v>
      </c>
      <c r="B389" s="33" t="s">
        <v>354</v>
      </c>
      <c r="C389" s="23" t="s">
        <v>160</v>
      </c>
      <c r="D389" s="25">
        <v>2</v>
      </c>
      <c r="E389" s="6" t="s">
        <v>380</v>
      </c>
      <c r="F389" s="25" t="s">
        <v>350</v>
      </c>
      <c r="G389" s="25" t="s">
        <v>351</v>
      </c>
      <c r="H389" s="34">
        <v>38000</v>
      </c>
      <c r="I389" s="34">
        <f t="shared" si="8"/>
        <v>23484</v>
      </c>
    </row>
    <row r="390" spans="1:9" ht="14.45" customHeight="1" x14ac:dyDescent="0.25">
      <c r="A390" s="9">
        <v>381</v>
      </c>
      <c r="B390" s="33" t="s">
        <v>354</v>
      </c>
      <c r="C390" s="23" t="s">
        <v>53</v>
      </c>
      <c r="D390" s="25">
        <v>3</v>
      </c>
      <c r="E390" s="6" t="s">
        <v>380</v>
      </c>
      <c r="F390" s="25" t="s">
        <v>350</v>
      </c>
      <c r="G390" s="25" t="s">
        <v>351</v>
      </c>
      <c r="H390" s="34">
        <v>135000</v>
      </c>
      <c r="I390" s="34">
        <f t="shared" si="8"/>
        <v>83430</v>
      </c>
    </row>
    <row r="391" spans="1:9" ht="14.45" customHeight="1" x14ac:dyDescent="0.25">
      <c r="A391" s="9">
        <v>382</v>
      </c>
      <c r="B391" s="33" t="s">
        <v>354</v>
      </c>
      <c r="C391" s="23" t="s">
        <v>161</v>
      </c>
      <c r="D391" s="25">
        <v>8</v>
      </c>
      <c r="E391" s="6" t="s">
        <v>380</v>
      </c>
      <c r="F391" s="25" t="s">
        <v>350</v>
      </c>
      <c r="G391" s="25" t="s">
        <v>351</v>
      </c>
      <c r="H391" s="34">
        <v>32000</v>
      </c>
      <c r="I391" s="34">
        <f t="shared" si="8"/>
        <v>19776</v>
      </c>
    </row>
    <row r="392" spans="1:9" ht="14.45" customHeight="1" x14ac:dyDescent="0.25">
      <c r="A392" s="9">
        <v>383</v>
      </c>
      <c r="B392" s="33" t="s">
        <v>354</v>
      </c>
      <c r="C392" s="23" t="s">
        <v>162</v>
      </c>
      <c r="D392" s="25">
        <f>7+3</f>
        <v>10</v>
      </c>
      <c r="E392" s="6" t="s">
        <v>380</v>
      </c>
      <c r="F392" s="25" t="s">
        <v>350</v>
      </c>
      <c r="G392" s="25" t="s">
        <v>351</v>
      </c>
      <c r="H392" s="34">
        <v>35000</v>
      </c>
      <c r="I392" s="34">
        <f t="shared" si="8"/>
        <v>21630</v>
      </c>
    </row>
    <row r="393" spans="1:9" ht="14.45" customHeight="1" x14ac:dyDescent="0.25">
      <c r="A393" s="9">
        <v>384</v>
      </c>
      <c r="B393" s="33" t="s">
        <v>354</v>
      </c>
      <c r="C393" s="23" t="s">
        <v>57</v>
      </c>
      <c r="D393" s="25">
        <f>15+3</f>
        <v>18</v>
      </c>
      <c r="E393" s="6" t="s">
        <v>380</v>
      </c>
      <c r="F393" s="25" t="s">
        <v>350</v>
      </c>
      <c r="G393" s="25" t="s">
        <v>351</v>
      </c>
      <c r="H393" s="34">
        <v>2232000</v>
      </c>
      <c r="I393" s="34">
        <v>1400000</v>
      </c>
    </row>
    <row r="394" spans="1:9" ht="14.45" customHeight="1" x14ac:dyDescent="0.25">
      <c r="A394" s="9">
        <v>385</v>
      </c>
      <c r="B394" s="33" t="s">
        <v>354</v>
      </c>
      <c r="C394" s="23" t="s">
        <v>66</v>
      </c>
      <c r="D394" s="25">
        <f>3+8+10+13+3</f>
        <v>37</v>
      </c>
      <c r="E394" s="6" t="s">
        <v>380</v>
      </c>
      <c r="F394" s="25" t="s">
        <v>350</v>
      </c>
      <c r="G394" s="25" t="s">
        <v>351</v>
      </c>
      <c r="H394" s="34">
        <v>185000</v>
      </c>
      <c r="I394" s="34">
        <v>114300</v>
      </c>
    </row>
    <row r="395" spans="1:9" ht="14.45" customHeight="1" x14ac:dyDescent="0.25">
      <c r="A395" s="9">
        <v>386</v>
      </c>
      <c r="B395" s="33" t="s">
        <v>354</v>
      </c>
      <c r="C395" s="23" t="s">
        <v>136</v>
      </c>
      <c r="D395" s="25">
        <f>5+2+7</f>
        <v>14</v>
      </c>
      <c r="E395" s="6" t="s">
        <v>380</v>
      </c>
      <c r="F395" s="25" t="s">
        <v>350</v>
      </c>
      <c r="G395" s="25" t="s">
        <v>351</v>
      </c>
      <c r="H395" s="34">
        <v>56000</v>
      </c>
      <c r="I395" s="34">
        <v>35000</v>
      </c>
    </row>
    <row r="396" spans="1:9" ht="14.45" customHeight="1" x14ac:dyDescent="0.25">
      <c r="A396" s="9">
        <v>387</v>
      </c>
      <c r="B396" s="33" t="s">
        <v>354</v>
      </c>
      <c r="C396" s="23" t="s">
        <v>163</v>
      </c>
      <c r="D396" s="25">
        <v>3</v>
      </c>
      <c r="E396" s="6" t="s">
        <v>380</v>
      </c>
      <c r="F396" s="25" t="s">
        <v>350</v>
      </c>
      <c r="G396" s="25" t="s">
        <v>351</v>
      </c>
      <c r="H396" s="34">
        <v>273000</v>
      </c>
      <c r="I396" s="34">
        <v>169000</v>
      </c>
    </row>
    <row r="397" spans="1:9" ht="14.45" customHeight="1" x14ac:dyDescent="0.25">
      <c r="A397" s="9">
        <v>388</v>
      </c>
      <c r="B397" s="33" t="s">
        <v>354</v>
      </c>
      <c r="C397" s="23" t="s">
        <v>54</v>
      </c>
      <c r="D397" s="25">
        <v>2</v>
      </c>
      <c r="E397" s="6" t="s">
        <v>380</v>
      </c>
      <c r="F397" s="25" t="s">
        <v>350</v>
      </c>
      <c r="G397" s="25" t="s">
        <v>351</v>
      </c>
      <c r="H397" s="34">
        <v>122000</v>
      </c>
      <c r="I397" s="34">
        <v>76000</v>
      </c>
    </row>
    <row r="398" spans="1:9" ht="14.45" customHeight="1" x14ac:dyDescent="0.25">
      <c r="A398" s="9">
        <v>389</v>
      </c>
      <c r="B398" s="33" t="s">
        <v>354</v>
      </c>
      <c r="C398" s="23" t="s">
        <v>164</v>
      </c>
      <c r="D398" s="25">
        <v>1</v>
      </c>
      <c r="E398" s="6" t="s">
        <v>380</v>
      </c>
      <c r="F398" s="25" t="s">
        <v>350</v>
      </c>
      <c r="G398" s="25" t="s">
        <v>351</v>
      </c>
      <c r="H398" s="34">
        <v>40000</v>
      </c>
      <c r="I398" s="34">
        <f t="shared" si="8"/>
        <v>24720</v>
      </c>
    </row>
    <row r="399" spans="1:9" ht="14.45" customHeight="1" x14ac:dyDescent="0.25">
      <c r="A399" s="9">
        <v>390</v>
      </c>
      <c r="B399" s="33" t="s">
        <v>354</v>
      </c>
      <c r="C399" s="23" t="s">
        <v>64</v>
      </c>
      <c r="D399" s="25">
        <v>6</v>
      </c>
      <c r="E399" s="6" t="s">
        <v>380</v>
      </c>
      <c r="F399" s="25" t="s">
        <v>350</v>
      </c>
      <c r="G399" s="25" t="s">
        <v>351</v>
      </c>
      <c r="H399" s="34">
        <v>48000</v>
      </c>
      <c r="I399" s="34">
        <v>30000</v>
      </c>
    </row>
    <row r="400" spans="1:9" ht="14.45" customHeight="1" x14ac:dyDescent="0.25">
      <c r="A400" s="9">
        <v>391</v>
      </c>
      <c r="B400" s="33" t="s">
        <v>354</v>
      </c>
      <c r="C400" s="23" t="s">
        <v>165</v>
      </c>
      <c r="D400" s="25">
        <v>3</v>
      </c>
      <c r="E400" s="6" t="s">
        <v>380</v>
      </c>
      <c r="F400" s="25" t="s">
        <v>350</v>
      </c>
      <c r="G400" s="25" t="s">
        <v>351</v>
      </c>
      <c r="H400" s="34">
        <v>30000</v>
      </c>
      <c r="I400" s="34">
        <f t="shared" si="8"/>
        <v>18540</v>
      </c>
    </row>
    <row r="401" spans="1:9" ht="14.45" customHeight="1" x14ac:dyDescent="0.25">
      <c r="A401" s="9">
        <v>392</v>
      </c>
      <c r="B401" s="33" t="s">
        <v>354</v>
      </c>
      <c r="C401" s="23" t="s">
        <v>369</v>
      </c>
      <c r="D401" s="25">
        <v>1</v>
      </c>
      <c r="E401" s="6" t="s">
        <v>380</v>
      </c>
      <c r="F401" s="25" t="s">
        <v>350</v>
      </c>
      <c r="G401" s="25" t="s">
        <v>351</v>
      </c>
      <c r="H401" s="34">
        <v>32000</v>
      </c>
      <c r="I401" s="34">
        <v>32000</v>
      </c>
    </row>
    <row r="402" spans="1:9" ht="14.45" customHeight="1" x14ac:dyDescent="0.25">
      <c r="A402" s="9">
        <v>393</v>
      </c>
      <c r="B402" s="33" t="s">
        <v>354</v>
      </c>
      <c r="C402" s="23" t="s">
        <v>166</v>
      </c>
      <c r="D402" s="25">
        <v>5</v>
      </c>
      <c r="E402" s="6" t="s">
        <v>380</v>
      </c>
      <c r="F402" s="25" t="s">
        <v>350</v>
      </c>
      <c r="G402" s="25" t="s">
        <v>351</v>
      </c>
      <c r="H402" s="34">
        <v>40000</v>
      </c>
      <c r="I402" s="34">
        <f t="shared" si="8"/>
        <v>24720</v>
      </c>
    </row>
    <row r="403" spans="1:9" ht="14.45" customHeight="1" x14ac:dyDescent="0.25">
      <c r="A403" s="9">
        <v>394</v>
      </c>
      <c r="B403" s="33" t="s">
        <v>354</v>
      </c>
      <c r="C403" s="23" t="s">
        <v>167</v>
      </c>
      <c r="D403" s="25">
        <v>18</v>
      </c>
      <c r="E403" s="6" t="s">
        <v>382</v>
      </c>
      <c r="F403" s="25" t="s">
        <v>350</v>
      </c>
      <c r="G403" s="25" t="s">
        <v>351</v>
      </c>
      <c r="H403" s="34">
        <v>14400</v>
      </c>
      <c r="I403" s="34">
        <v>9000</v>
      </c>
    </row>
    <row r="404" spans="1:9" ht="14.45" customHeight="1" x14ac:dyDescent="0.25">
      <c r="A404" s="9">
        <v>395</v>
      </c>
      <c r="B404" s="33" t="s">
        <v>354</v>
      </c>
      <c r="C404" s="23" t="s">
        <v>168</v>
      </c>
      <c r="D404" s="25">
        <v>8</v>
      </c>
      <c r="E404" s="6" t="s">
        <v>382</v>
      </c>
      <c r="F404" s="25" t="s">
        <v>350</v>
      </c>
      <c r="G404" s="25" t="s">
        <v>351</v>
      </c>
      <c r="H404" s="34">
        <v>800</v>
      </c>
      <c r="I404" s="34">
        <v>800</v>
      </c>
    </row>
    <row r="405" spans="1:9" ht="14.45" customHeight="1" x14ac:dyDescent="0.25">
      <c r="A405" s="9">
        <v>396</v>
      </c>
      <c r="B405" s="33" t="s">
        <v>354</v>
      </c>
      <c r="C405" s="23" t="s">
        <v>169</v>
      </c>
      <c r="D405" s="25">
        <v>1</v>
      </c>
      <c r="E405" s="6" t="s">
        <v>380</v>
      </c>
      <c r="F405" s="25" t="s">
        <v>350</v>
      </c>
      <c r="G405" s="25" t="s">
        <v>351</v>
      </c>
      <c r="H405" s="34">
        <v>45000</v>
      </c>
      <c r="I405" s="34">
        <f t="shared" si="8"/>
        <v>27810</v>
      </c>
    </row>
    <row r="406" spans="1:9" ht="14.45" customHeight="1" x14ac:dyDescent="0.25">
      <c r="A406" s="9">
        <v>397</v>
      </c>
      <c r="B406" s="33" t="s">
        <v>354</v>
      </c>
      <c r="C406" s="23" t="s">
        <v>170</v>
      </c>
      <c r="D406" s="25">
        <v>2</v>
      </c>
      <c r="E406" s="6" t="s">
        <v>380</v>
      </c>
      <c r="F406" s="25" t="s">
        <v>350</v>
      </c>
      <c r="G406" s="25" t="s">
        <v>351</v>
      </c>
      <c r="H406" s="34">
        <v>16000</v>
      </c>
      <c r="I406" s="34">
        <v>15000</v>
      </c>
    </row>
    <row r="407" spans="1:9" ht="14.45" customHeight="1" x14ac:dyDescent="0.25">
      <c r="A407" s="9">
        <v>398</v>
      </c>
      <c r="B407" s="33" t="s">
        <v>354</v>
      </c>
      <c r="C407" s="23" t="s">
        <v>171</v>
      </c>
      <c r="D407" s="25">
        <v>5</v>
      </c>
      <c r="E407" s="6" t="s">
        <v>380</v>
      </c>
      <c r="F407" s="25" t="s">
        <v>350</v>
      </c>
      <c r="G407" s="25" t="s">
        <v>351</v>
      </c>
      <c r="H407" s="34">
        <v>450000</v>
      </c>
      <c r="I407" s="34">
        <f t="shared" si="8"/>
        <v>278100</v>
      </c>
    </row>
    <row r="408" spans="1:9" ht="14.45" customHeight="1" x14ac:dyDescent="0.25">
      <c r="A408" s="9">
        <v>399</v>
      </c>
      <c r="B408" s="33" t="s">
        <v>354</v>
      </c>
      <c r="C408" s="23" t="s">
        <v>172</v>
      </c>
      <c r="D408" s="25">
        <v>2</v>
      </c>
      <c r="E408" s="6" t="s">
        <v>380</v>
      </c>
      <c r="F408" s="25" t="s">
        <v>350</v>
      </c>
      <c r="G408" s="25" t="s">
        <v>351</v>
      </c>
      <c r="H408" s="34">
        <v>90000</v>
      </c>
      <c r="I408" s="34">
        <f t="shared" si="8"/>
        <v>55620</v>
      </c>
    </row>
    <row r="409" spans="1:9" ht="14.45" customHeight="1" x14ac:dyDescent="0.25">
      <c r="A409" s="9">
        <v>400</v>
      </c>
      <c r="B409" s="33" t="s">
        <v>354</v>
      </c>
      <c r="C409" s="23" t="s">
        <v>173</v>
      </c>
      <c r="D409" s="25">
        <v>20</v>
      </c>
      <c r="E409" s="6" t="s">
        <v>380</v>
      </c>
      <c r="F409" s="25" t="s">
        <v>350</v>
      </c>
      <c r="G409" s="25" t="s">
        <v>351</v>
      </c>
      <c r="H409" s="34">
        <v>80000</v>
      </c>
      <c r="I409" s="34">
        <f t="shared" si="8"/>
        <v>49440</v>
      </c>
    </row>
    <row r="410" spans="1:9" ht="14.45" customHeight="1" x14ac:dyDescent="0.25">
      <c r="A410" s="9">
        <v>401</v>
      </c>
      <c r="B410" s="33" t="s">
        <v>354</v>
      </c>
      <c r="C410" s="23" t="s">
        <v>174</v>
      </c>
      <c r="D410" s="25">
        <v>10</v>
      </c>
      <c r="E410" s="6" t="s">
        <v>380</v>
      </c>
      <c r="F410" s="25" t="s">
        <v>350</v>
      </c>
      <c r="G410" s="25" t="s">
        <v>351</v>
      </c>
      <c r="H410" s="34">
        <v>20000</v>
      </c>
      <c r="I410" s="34">
        <f t="shared" si="8"/>
        <v>12360</v>
      </c>
    </row>
    <row r="411" spans="1:9" ht="14.45" customHeight="1" x14ac:dyDescent="0.25">
      <c r="A411" s="9">
        <v>402</v>
      </c>
      <c r="B411" s="33" t="s">
        <v>354</v>
      </c>
      <c r="C411" s="23" t="s">
        <v>175</v>
      </c>
      <c r="D411" s="25">
        <v>34</v>
      </c>
      <c r="E411" s="6" t="s">
        <v>382</v>
      </c>
      <c r="F411" s="25" t="s">
        <v>350</v>
      </c>
      <c r="G411" s="25" t="s">
        <v>351</v>
      </c>
      <c r="H411" s="34">
        <v>34000</v>
      </c>
      <c r="I411" s="34">
        <v>21100</v>
      </c>
    </row>
    <row r="412" spans="1:9" ht="14.45" customHeight="1" x14ac:dyDescent="0.25">
      <c r="A412" s="9">
        <v>403</v>
      </c>
      <c r="B412" s="33" t="s">
        <v>354</v>
      </c>
      <c r="C412" s="23" t="s">
        <v>176</v>
      </c>
      <c r="D412" s="25">
        <v>8</v>
      </c>
      <c r="E412" s="6" t="s">
        <v>382</v>
      </c>
      <c r="F412" s="25" t="s">
        <v>350</v>
      </c>
      <c r="G412" s="25" t="s">
        <v>351</v>
      </c>
      <c r="H412" s="34">
        <v>1600</v>
      </c>
      <c r="I412" s="34">
        <v>1600</v>
      </c>
    </row>
    <row r="413" spans="1:9" ht="14.45" customHeight="1" x14ac:dyDescent="0.25">
      <c r="A413" s="9">
        <v>404</v>
      </c>
      <c r="B413" s="33" t="s">
        <v>354</v>
      </c>
      <c r="C413" s="23" t="s">
        <v>177</v>
      </c>
      <c r="D413" s="25">
        <f>1+1</f>
        <v>2</v>
      </c>
      <c r="E413" s="6" t="s">
        <v>380</v>
      </c>
      <c r="F413" s="25" t="s">
        <v>350</v>
      </c>
      <c r="G413" s="25" t="s">
        <v>351</v>
      </c>
      <c r="H413" s="34">
        <v>90000</v>
      </c>
      <c r="I413" s="34">
        <f t="shared" si="8"/>
        <v>55620</v>
      </c>
    </row>
    <row r="414" spans="1:9" ht="14.45" customHeight="1" x14ac:dyDescent="0.25">
      <c r="A414" s="9">
        <v>405</v>
      </c>
      <c r="B414" s="33" t="s">
        <v>354</v>
      </c>
      <c r="C414" s="23" t="s">
        <v>178</v>
      </c>
      <c r="D414" s="25">
        <v>11</v>
      </c>
      <c r="E414" s="6" t="s">
        <v>380</v>
      </c>
      <c r="F414" s="25" t="s">
        <v>350</v>
      </c>
      <c r="G414" s="25" t="s">
        <v>351</v>
      </c>
      <c r="H414" s="34">
        <v>165000</v>
      </c>
      <c r="I414" s="34">
        <v>102700</v>
      </c>
    </row>
    <row r="415" spans="1:9" ht="14.45" customHeight="1" x14ac:dyDescent="0.25">
      <c r="A415" s="9">
        <v>406</v>
      </c>
      <c r="B415" s="33" t="s">
        <v>354</v>
      </c>
      <c r="C415" s="23" t="s">
        <v>179</v>
      </c>
      <c r="D415" s="25">
        <v>1</v>
      </c>
      <c r="E415" s="6" t="s">
        <v>380</v>
      </c>
      <c r="F415" s="25" t="s">
        <v>350</v>
      </c>
      <c r="G415" s="25" t="s">
        <v>351</v>
      </c>
      <c r="H415" s="34">
        <v>10000</v>
      </c>
      <c r="I415" s="34">
        <v>7000</v>
      </c>
    </row>
    <row r="416" spans="1:9" ht="14.45" customHeight="1" x14ac:dyDescent="0.25">
      <c r="A416" s="9">
        <v>407</v>
      </c>
      <c r="B416" s="33" t="s">
        <v>354</v>
      </c>
      <c r="C416" s="23" t="s">
        <v>108</v>
      </c>
      <c r="D416" s="25">
        <v>79</v>
      </c>
      <c r="E416" s="6" t="s">
        <v>382</v>
      </c>
      <c r="F416" s="25" t="s">
        <v>350</v>
      </c>
      <c r="G416" s="25" t="s">
        <v>351</v>
      </c>
      <c r="H416" s="34">
        <v>790000</v>
      </c>
      <c r="I416" s="34">
        <f t="shared" si="8"/>
        <v>488220</v>
      </c>
    </row>
    <row r="417" spans="1:9" ht="14.45" customHeight="1" x14ac:dyDescent="0.25">
      <c r="A417" s="9">
        <v>408</v>
      </c>
      <c r="B417" s="33" t="s">
        <v>354</v>
      </c>
      <c r="C417" s="23" t="s">
        <v>180</v>
      </c>
      <c r="D417" s="25">
        <v>2</v>
      </c>
      <c r="E417" s="6" t="s">
        <v>312</v>
      </c>
      <c r="F417" s="25" t="s">
        <v>350</v>
      </c>
      <c r="G417" s="25" t="s">
        <v>351</v>
      </c>
      <c r="H417" s="34">
        <v>25000</v>
      </c>
      <c r="I417" s="34">
        <f t="shared" si="8"/>
        <v>15450</v>
      </c>
    </row>
    <row r="418" spans="1:9" ht="14.45" customHeight="1" x14ac:dyDescent="0.25">
      <c r="A418" s="9">
        <v>409</v>
      </c>
      <c r="B418" s="33" t="s">
        <v>354</v>
      </c>
      <c r="C418" s="23" t="s">
        <v>72</v>
      </c>
      <c r="D418" s="25">
        <v>2</v>
      </c>
      <c r="E418" s="6" t="s">
        <v>382</v>
      </c>
      <c r="F418" s="25" t="s">
        <v>350</v>
      </c>
      <c r="G418" s="25" t="s">
        <v>351</v>
      </c>
      <c r="H418" s="34">
        <v>1700</v>
      </c>
      <c r="I418" s="34">
        <v>1800</v>
      </c>
    </row>
    <row r="419" spans="1:9" ht="14.45" customHeight="1" thickBot="1" x14ac:dyDescent="0.3">
      <c r="A419" s="55">
        <v>410</v>
      </c>
      <c r="B419" s="35" t="s">
        <v>354</v>
      </c>
      <c r="C419" s="56" t="s">
        <v>73</v>
      </c>
      <c r="D419" s="57">
        <v>1</v>
      </c>
      <c r="E419" s="44" t="s">
        <v>382</v>
      </c>
      <c r="F419" s="57" t="s">
        <v>350</v>
      </c>
      <c r="G419" s="57" t="s">
        <v>351</v>
      </c>
      <c r="H419" s="45">
        <v>800</v>
      </c>
      <c r="I419" s="45">
        <v>800</v>
      </c>
    </row>
    <row r="420" spans="1:9" ht="14.45" customHeight="1" thickBot="1" x14ac:dyDescent="0.3">
      <c r="A420" s="46"/>
      <c r="B420" s="47"/>
      <c r="C420" s="48"/>
      <c r="D420" s="66">
        <f>SUM(D312:D419)</f>
        <v>1397</v>
      </c>
      <c r="E420" s="79" t="s">
        <v>387</v>
      </c>
      <c r="F420" s="80"/>
      <c r="G420" s="81"/>
      <c r="H420" s="49"/>
      <c r="I420" s="50">
        <f>SUM(I312:I419)</f>
        <v>22499965.280000001</v>
      </c>
    </row>
    <row r="421" spans="1:9" ht="3.95" customHeight="1" thickBot="1" x14ac:dyDescent="0.3">
      <c r="A421" s="82"/>
      <c r="B421" s="83"/>
      <c r="C421" s="83"/>
      <c r="D421" s="83"/>
      <c r="E421" s="83"/>
      <c r="F421" s="83"/>
      <c r="G421" s="83"/>
      <c r="H421" s="83"/>
      <c r="I421" s="84"/>
    </row>
    <row r="422" spans="1:9" ht="14.45" customHeight="1" thickBot="1" x14ac:dyDescent="0.3">
      <c r="A422" s="58"/>
      <c r="B422" s="59" t="s">
        <v>379</v>
      </c>
      <c r="C422" s="60"/>
      <c r="D422" s="61">
        <v>48959</v>
      </c>
      <c r="E422" s="62"/>
      <c r="F422" s="62"/>
      <c r="G422" s="63"/>
      <c r="H422" s="64"/>
      <c r="I422" s="5"/>
    </row>
    <row r="423" spans="1:9" ht="15.75" thickBot="1" x14ac:dyDescent="0.3">
      <c r="A423" s="27"/>
      <c r="B423" s="17"/>
      <c r="C423" s="67" t="s">
        <v>352</v>
      </c>
      <c r="D423" s="68"/>
      <c r="E423" s="68"/>
      <c r="F423" s="68"/>
      <c r="G423" s="69"/>
      <c r="H423" s="29"/>
      <c r="I423" s="65">
        <v>1044262200</v>
      </c>
    </row>
    <row r="424" spans="1:9" ht="6.95" customHeight="1" thickBot="1" x14ac:dyDescent="0.3">
      <c r="A424" s="28"/>
      <c r="B424" s="18"/>
      <c r="C424" s="13"/>
      <c r="D424" s="13"/>
      <c r="E424" s="13"/>
      <c r="F424" s="13"/>
      <c r="G424" s="13"/>
      <c r="H424" s="13"/>
      <c r="I424" s="14"/>
    </row>
    <row r="425" spans="1:9" ht="15.75" thickBot="1" x14ac:dyDescent="0.3">
      <c r="A425" s="20"/>
      <c r="B425" s="19"/>
      <c r="C425" s="8"/>
      <c r="D425" s="1"/>
      <c r="E425" s="1"/>
      <c r="F425" s="22"/>
      <c r="G425" s="2"/>
      <c r="H425" s="3"/>
      <c r="I425" s="4"/>
    </row>
    <row r="427" spans="1:9" x14ac:dyDescent="0.25">
      <c r="I427" s="86">
        <f>+I423-I420</f>
        <v>1021762234.72</v>
      </c>
    </row>
  </sheetData>
  <mergeCells count="11">
    <mergeCell ref="C423:G423"/>
    <mergeCell ref="A1:I1"/>
    <mergeCell ref="A2:I2"/>
    <mergeCell ref="A108:I108"/>
    <mergeCell ref="E107:G107"/>
    <mergeCell ref="E175:G175"/>
    <mergeCell ref="A176:I176"/>
    <mergeCell ref="E310:G310"/>
    <mergeCell ref="A311:I311"/>
    <mergeCell ref="A421:I421"/>
    <mergeCell ref="E420:G420"/>
  </mergeCells>
  <conditionalFormatting sqref="C74">
    <cfRule type="colorScale" priority="1">
      <colorScale>
        <cfvo type="min"/>
        <cfvo type="max"/>
        <color theme="0"/>
        <color rgb="FFFFEF9C"/>
      </colorScale>
    </cfRule>
  </conditionalFormatting>
  <conditionalFormatting sqref="C422 C4:C16 C20 C23:C28 C31:C38 C40:C43 C48:C51 C102:C107 C277:C285 C70:C81 C109">
    <cfRule type="duplicateValues" dxfId="1" priority="74" stopIfTrue="1"/>
  </conditionalFormatting>
  <pageMargins left="1.1023622047244095" right="0.70866141732283472" top="1.1417322834645669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5A84-9DF4-4DA9-BF9F-0B11CD253E94}">
  <dimension ref="A1:J322"/>
  <sheetViews>
    <sheetView topLeftCell="A275" workbookViewId="0">
      <selection activeCell="C303" sqref="C303"/>
    </sheetView>
  </sheetViews>
  <sheetFormatPr baseColWidth="10" defaultRowHeight="15" x14ac:dyDescent="0.25"/>
  <cols>
    <col min="1" max="1" width="7" customWidth="1"/>
    <col min="2" max="2" width="14.140625" customWidth="1"/>
    <col min="3" max="3" width="50.140625" customWidth="1"/>
    <col min="4" max="4" width="10.28515625" customWidth="1"/>
    <col min="5" max="5" width="14.5703125" customWidth="1"/>
    <col min="6" max="6" width="15.5703125" customWidth="1"/>
    <col min="7" max="7" width="24.85546875" customWidth="1"/>
    <col min="8" max="8" width="16.140625" customWidth="1"/>
    <col min="9" max="9" width="20.140625" customWidth="1"/>
    <col min="10" max="10" width="14.140625" bestFit="1" customWidth="1"/>
  </cols>
  <sheetData>
    <row r="1" spans="1:9" ht="19.350000000000001" customHeight="1" thickBot="1" x14ac:dyDescent="0.3">
      <c r="A1" s="70" t="s">
        <v>3</v>
      </c>
      <c r="B1" s="71"/>
      <c r="C1" s="71"/>
      <c r="D1" s="71"/>
      <c r="E1" s="71"/>
      <c r="F1" s="71"/>
      <c r="G1" s="71"/>
      <c r="H1" s="71"/>
      <c r="I1" s="72"/>
    </row>
    <row r="2" spans="1:9" ht="15.75" thickBot="1" x14ac:dyDescent="0.3">
      <c r="A2" s="73" t="s">
        <v>4</v>
      </c>
      <c r="B2" s="74"/>
      <c r="C2" s="74"/>
      <c r="D2" s="74"/>
      <c r="E2" s="74"/>
      <c r="F2" s="74"/>
      <c r="G2" s="74"/>
      <c r="H2" s="74"/>
      <c r="I2" s="75"/>
    </row>
    <row r="3" spans="1:9" ht="33.950000000000003" customHeight="1" thickBot="1" x14ac:dyDescent="0.3">
      <c r="A3" s="21" t="s">
        <v>5</v>
      </c>
      <c r="B3" s="16" t="s">
        <v>7</v>
      </c>
      <c r="C3" s="7" t="s">
        <v>8</v>
      </c>
      <c r="D3" s="11" t="s">
        <v>6</v>
      </c>
      <c r="E3" s="11" t="s">
        <v>0</v>
      </c>
      <c r="F3" s="11" t="s">
        <v>9</v>
      </c>
      <c r="G3" s="11" t="s">
        <v>10</v>
      </c>
      <c r="H3" s="15" t="s">
        <v>2</v>
      </c>
      <c r="I3" s="11" t="s">
        <v>1</v>
      </c>
    </row>
    <row r="4" spans="1:9" ht="14.45" customHeight="1" x14ac:dyDescent="0.25">
      <c r="A4" s="10">
        <v>1</v>
      </c>
      <c r="B4" s="32" t="s">
        <v>353</v>
      </c>
      <c r="C4" s="30" t="s">
        <v>311</v>
      </c>
      <c r="D4" s="31">
        <v>2</v>
      </c>
      <c r="E4" s="6" t="s">
        <v>312</v>
      </c>
      <c r="F4" s="31" t="s">
        <v>313</v>
      </c>
      <c r="G4" s="31" t="s">
        <v>314</v>
      </c>
      <c r="H4" s="34">
        <v>42675000</v>
      </c>
      <c r="I4" s="34">
        <v>44860000</v>
      </c>
    </row>
    <row r="5" spans="1:9" ht="14.45" customHeight="1" x14ac:dyDescent="0.25">
      <c r="A5" s="9">
        <v>2</v>
      </c>
      <c r="B5" s="33" t="s">
        <v>353</v>
      </c>
      <c r="C5" s="23" t="s">
        <v>355</v>
      </c>
      <c r="D5" s="25">
        <v>1</v>
      </c>
      <c r="E5" s="6" t="s">
        <v>312</v>
      </c>
      <c r="F5" s="25" t="s">
        <v>313</v>
      </c>
      <c r="G5" s="25" t="s">
        <v>315</v>
      </c>
      <c r="H5" s="34">
        <v>12658000</v>
      </c>
      <c r="I5" s="34">
        <v>12800000</v>
      </c>
    </row>
    <row r="6" spans="1:9" ht="14.45" customHeight="1" x14ac:dyDescent="0.25">
      <c r="A6" s="9">
        <v>3</v>
      </c>
      <c r="B6" s="33" t="s">
        <v>353</v>
      </c>
      <c r="C6" s="23" t="s">
        <v>356</v>
      </c>
      <c r="D6" s="25">
        <f>26+11+17+16+22+23+4+2</f>
        <v>121</v>
      </c>
      <c r="E6" s="6" t="s">
        <v>380</v>
      </c>
      <c r="F6" s="25" t="s">
        <v>313</v>
      </c>
      <c r="G6" s="25" t="s">
        <v>316</v>
      </c>
      <c r="H6" s="34">
        <v>1210000</v>
      </c>
      <c r="I6" s="34">
        <f t="shared" ref="I6:I69" si="0">H6*0.96</f>
        <v>1161600</v>
      </c>
    </row>
    <row r="7" spans="1:9" ht="14.45" customHeight="1" x14ac:dyDescent="0.25">
      <c r="A7" s="9">
        <v>4</v>
      </c>
      <c r="B7" s="33" t="s">
        <v>353</v>
      </c>
      <c r="C7" s="23" t="s">
        <v>357</v>
      </c>
      <c r="D7" s="25">
        <f>40+45+42+50+50+50+50+100+76+7+3+4</f>
        <v>517</v>
      </c>
      <c r="E7" s="6" t="s">
        <v>380</v>
      </c>
      <c r="F7" s="25" t="s">
        <v>313</v>
      </c>
      <c r="G7" s="25" t="s">
        <v>316</v>
      </c>
      <c r="H7" s="34">
        <v>2685000</v>
      </c>
      <c r="I7" s="34">
        <f t="shared" si="0"/>
        <v>2577600</v>
      </c>
    </row>
    <row r="8" spans="1:9" ht="14.45" customHeight="1" x14ac:dyDescent="0.25">
      <c r="A8" s="9">
        <v>5</v>
      </c>
      <c r="B8" s="33" t="s">
        <v>353</v>
      </c>
      <c r="C8" s="23" t="s">
        <v>358</v>
      </c>
      <c r="D8" s="25">
        <f>15+55+6</f>
        <v>76</v>
      </c>
      <c r="E8" s="6" t="s">
        <v>380</v>
      </c>
      <c r="F8" s="25" t="s">
        <v>313</v>
      </c>
      <c r="G8" s="25" t="s">
        <v>316</v>
      </c>
      <c r="H8" s="34">
        <v>1664500</v>
      </c>
      <c r="I8" s="34">
        <f t="shared" si="0"/>
        <v>1597920</v>
      </c>
    </row>
    <row r="9" spans="1:9" ht="14.45" customHeight="1" x14ac:dyDescent="0.25">
      <c r="A9" s="9">
        <v>6</v>
      </c>
      <c r="B9" s="33" t="s">
        <v>353</v>
      </c>
      <c r="C9" s="23" t="s">
        <v>359</v>
      </c>
      <c r="D9" s="25">
        <v>10</v>
      </c>
      <c r="E9" s="6" t="s">
        <v>380</v>
      </c>
      <c r="F9" s="25" t="s">
        <v>313</v>
      </c>
      <c r="G9" s="25" t="s">
        <v>317</v>
      </c>
      <c r="H9" s="34">
        <v>110000</v>
      </c>
      <c r="I9" s="34">
        <f t="shared" si="0"/>
        <v>105600</v>
      </c>
    </row>
    <row r="10" spans="1:9" ht="14.45" customHeight="1" x14ac:dyDescent="0.25">
      <c r="A10" s="9">
        <v>7</v>
      </c>
      <c r="B10" s="33" t="s">
        <v>353</v>
      </c>
      <c r="C10" s="23" t="s">
        <v>181</v>
      </c>
      <c r="D10" s="25">
        <f>3+9</f>
        <v>12</v>
      </c>
      <c r="E10" s="6" t="s">
        <v>312</v>
      </c>
      <c r="F10" s="25" t="s">
        <v>313</v>
      </c>
      <c r="G10" s="25" t="s">
        <v>317</v>
      </c>
      <c r="H10" s="34">
        <v>840000</v>
      </c>
      <c r="I10" s="34">
        <f t="shared" si="0"/>
        <v>806400</v>
      </c>
    </row>
    <row r="11" spans="1:9" ht="14.45" customHeight="1" x14ac:dyDescent="0.25">
      <c r="A11" s="9">
        <v>8</v>
      </c>
      <c r="B11" s="33" t="s">
        <v>353</v>
      </c>
      <c r="C11" s="23" t="s">
        <v>360</v>
      </c>
      <c r="D11" s="25">
        <v>3</v>
      </c>
      <c r="E11" s="6" t="s">
        <v>380</v>
      </c>
      <c r="F11" s="25" t="s">
        <v>313</v>
      </c>
      <c r="G11" s="25" t="s">
        <v>317</v>
      </c>
      <c r="H11" s="34">
        <v>60000</v>
      </c>
      <c r="I11" s="34">
        <f t="shared" si="0"/>
        <v>57600</v>
      </c>
    </row>
    <row r="12" spans="1:9" ht="14.45" customHeight="1" x14ac:dyDescent="0.25">
      <c r="A12" s="9">
        <v>9</v>
      </c>
      <c r="B12" s="33" t="s">
        <v>353</v>
      </c>
      <c r="C12" s="23" t="s">
        <v>182</v>
      </c>
      <c r="D12" s="25">
        <v>26</v>
      </c>
      <c r="E12" s="6" t="s">
        <v>380</v>
      </c>
      <c r="F12" s="25" t="s">
        <v>313</v>
      </c>
      <c r="G12" s="25" t="s">
        <v>318</v>
      </c>
      <c r="H12" s="34">
        <v>1040000</v>
      </c>
      <c r="I12" s="34">
        <f t="shared" si="0"/>
        <v>998400</v>
      </c>
    </row>
    <row r="13" spans="1:9" ht="14.45" customHeight="1" x14ac:dyDescent="0.25">
      <c r="A13" s="9">
        <v>10</v>
      </c>
      <c r="B13" s="33" t="s">
        <v>353</v>
      </c>
      <c r="C13" s="23" t="s">
        <v>183</v>
      </c>
      <c r="D13" s="25">
        <v>22</v>
      </c>
      <c r="E13" s="6" t="s">
        <v>380</v>
      </c>
      <c r="F13" s="25" t="s">
        <v>313</v>
      </c>
      <c r="G13" s="25" t="s">
        <v>318</v>
      </c>
      <c r="H13" s="34">
        <v>1416800</v>
      </c>
      <c r="I13" s="34">
        <v>1400000</v>
      </c>
    </row>
    <row r="14" spans="1:9" ht="14.45" customHeight="1" x14ac:dyDescent="0.25">
      <c r="A14" s="9">
        <v>11</v>
      </c>
      <c r="B14" s="33" t="s">
        <v>353</v>
      </c>
      <c r="C14" s="23" t="s">
        <v>184</v>
      </c>
      <c r="D14" s="25">
        <v>19</v>
      </c>
      <c r="E14" s="6" t="s">
        <v>380</v>
      </c>
      <c r="F14" s="25" t="s">
        <v>313</v>
      </c>
      <c r="G14" s="25" t="s">
        <v>319</v>
      </c>
      <c r="H14" s="34">
        <v>200000</v>
      </c>
      <c r="I14" s="34">
        <f t="shared" si="0"/>
        <v>192000</v>
      </c>
    </row>
    <row r="15" spans="1:9" ht="14.45" customHeight="1" x14ac:dyDescent="0.25">
      <c r="A15" s="9">
        <v>12</v>
      </c>
      <c r="B15" s="33" t="s">
        <v>353</v>
      </c>
      <c r="C15" s="23" t="s">
        <v>185</v>
      </c>
      <c r="D15" s="25">
        <f>10+11+9+8+9+12+13+9+2+2</f>
        <v>85</v>
      </c>
      <c r="E15" s="6" t="s">
        <v>312</v>
      </c>
      <c r="F15" s="25" t="s">
        <v>313</v>
      </c>
      <c r="G15" s="25" t="s">
        <v>319</v>
      </c>
      <c r="H15" s="34">
        <v>3387250</v>
      </c>
      <c r="I15" s="34">
        <f t="shared" si="0"/>
        <v>3251760</v>
      </c>
    </row>
    <row r="16" spans="1:9" ht="14.45" customHeight="1" x14ac:dyDescent="0.25">
      <c r="A16" s="9">
        <v>13</v>
      </c>
      <c r="B16" s="33" t="s">
        <v>353</v>
      </c>
      <c r="C16" s="23" t="s">
        <v>186</v>
      </c>
      <c r="D16" s="25">
        <f>4+3+1+1+1+1</f>
        <v>11</v>
      </c>
      <c r="E16" s="6" t="s">
        <v>380</v>
      </c>
      <c r="F16" s="25" t="s">
        <v>313</v>
      </c>
      <c r="G16" s="25" t="s">
        <v>320</v>
      </c>
      <c r="H16" s="34">
        <v>4224000</v>
      </c>
      <c r="I16" s="34">
        <f t="shared" si="0"/>
        <v>4055040</v>
      </c>
    </row>
    <row r="17" spans="1:9" ht="14.45" customHeight="1" x14ac:dyDescent="0.25">
      <c r="A17" s="9">
        <v>14</v>
      </c>
      <c r="B17" s="33" t="s">
        <v>353</v>
      </c>
      <c r="C17" s="23" t="s">
        <v>187</v>
      </c>
      <c r="D17" s="25">
        <v>28</v>
      </c>
      <c r="E17" s="6" t="s">
        <v>312</v>
      </c>
      <c r="F17" s="25" t="s">
        <v>313</v>
      </c>
      <c r="G17" s="25" t="s">
        <v>321</v>
      </c>
      <c r="H17" s="34">
        <v>19433400</v>
      </c>
      <c r="I17" s="34">
        <v>19123000</v>
      </c>
    </row>
    <row r="18" spans="1:9" ht="14.45" customHeight="1" x14ac:dyDescent="0.25">
      <c r="A18" s="9">
        <v>15</v>
      </c>
      <c r="B18" s="33" t="s">
        <v>353</v>
      </c>
      <c r="C18" s="23" t="s">
        <v>362</v>
      </c>
      <c r="D18" s="25">
        <v>3</v>
      </c>
      <c r="E18" s="6" t="s">
        <v>312</v>
      </c>
      <c r="F18" s="25" t="s">
        <v>313</v>
      </c>
      <c r="G18" s="25" t="s">
        <v>321</v>
      </c>
      <c r="H18" s="34">
        <v>4788600</v>
      </c>
      <c r="I18" s="34">
        <f t="shared" si="0"/>
        <v>4597056</v>
      </c>
    </row>
    <row r="19" spans="1:9" ht="14.45" customHeight="1" x14ac:dyDescent="0.25">
      <c r="A19" s="9">
        <v>16</v>
      </c>
      <c r="B19" s="33" t="s">
        <v>353</v>
      </c>
      <c r="C19" s="23" t="s">
        <v>188</v>
      </c>
      <c r="D19" s="25">
        <v>2</v>
      </c>
      <c r="E19" s="6" t="s">
        <v>312</v>
      </c>
      <c r="F19" s="25" t="s">
        <v>313</v>
      </c>
      <c r="G19" s="25" t="s">
        <v>321</v>
      </c>
      <c r="H19" s="34">
        <v>186800</v>
      </c>
      <c r="I19" s="34">
        <v>179300</v>
      </c>
    </row>
    <row r="20" spans="1:9" ht="14.45" customHeight="1" x14ac:dyDescent="0.25">
      <c r="A20" s="9">
        <v>17</v>
      </c>
      <c r="B20" s="33" t="s">
        <v>353</v>
      </c>
      <c r="C20" s="23" t="s">
        <v>361</v>
      </c>
      <c r="D20" s="25">
        <v>1</v>
      </c>
      <c r="E20" s="6" t="s">
        <v>380</v>
      </c>
      <c r="F20" s="25" t="s">
        <v>313</v>
      </c>
      <c r="G20" s="25" t="s">
        <v>321</v>
      </c>
      <c r="H20" s="34">
        <v>98750</v>
      </c>
      <c r="I20" s="34">
        <f t="shared" si="0"/>
        <v>94800</v>
      </c>
    </row>
    <row r="21" spans="1:9" ht="14.45" customHeight="1" x14ac:dyDescent="0.25">
      <c r="A21" s="9">
        <v>18</v>
      </c>
      <c r="B21" s="33" t="s">
        <v>353</v>
      </c>
      <c r="C21" s="23" t="s">
        <v>189</v>
      </c>
      <c r="D21" s="25">
        <v>22</v>
      </c>
      <c r="E21" s="6" t="s">
        <v>380</v>
      </c>
      <c r="F21" s="25" t="s">
        <v>313</v>
      </c>
      <c r="G21" s="25" t="s">
        <v>322</v>
      </c>
      <c r="H21" s="34">
        <v>8019000</v>
      </c>
      <c r="I21" s="34">
        <f t="shared" si="0"/>
        <v>7698240</v>
      </c>
    </row>
    <row r="22" spans="1:9" ht="14.45" customHeight="1" x14ac:dyDescent="0.25">
      <c r="A22" s="9">
        <v>19</v>
      </c>
      <c r="B22" s="33" t="s">
        <v>353</v>
      </c>
      <c r="C22" s="23" t="s">
        <v>190</v>
      </c>
      <c r="D22" s="25">
        <v>82</v>
      </c>
      <c r="E22" s="6" t="s">
        <v>380</v>
      </c>
      <c r="F22" s="25" t="s">
        <v>313</v>
      </c>
      <c r="G22" s="25" t="s">
        <v>322</v>
      </c>
      <c r="H22" s="34">
        <v>23370000</v>
      </c>
      <c r="I22" s="34">
        <f t="shared" si="0"/>
        <v>22435200</v>
      </c>
    </row>
    <row r="23" spans="1:9" ht="14.45" customHeight="1" x14ac:dyDescent="0.25">
      <c r="A23" s="9">
        <v>20</v>
      </c>
      <c r="B23" s="33" t="s">
        <v>353</v>
      </c>
      <c r="C23" s="23" t="s">
        <v>191</v>
      </c>
      <c r="D23" s="25">
        <v>28</v>
      </c>
      <c r="E23" s="6" t="s">
        <v>380</v>
      </c>
      <c r="F23" s="25" t="s">
        <v>313</v>
      </c>
      <c r="G23" s="25" t="s">
        <v>322</v>
      </c>
      <c r="H23" s="34">
        <v>2100000</v>
      </c>
      <c r="I23" s="34">
        <f t="shared" si="0"/>
        <v>2016000</v>
      </c>
    </row>
    <row r="24" spans="1:9" ht="14.45" customHeight="1" x14ac:dyDescent="0.25">
      <c r="A24" s="9">
        <v>21</v>
      </c>
      <c r="B24" s="33" t="s">
        <v>353</v>
      </c>
      <c r="C24" s="23" t="s">
        <v>192</v>
      </c>
      <c r="D24" s="25">
        <v>1</v>
      </c>
      <c r="E24" s="6" t="s">
        <v>312</v>
      </c>
      <c r="F24" s="25" t="s">
        <v>313</v>
      </c>
      <c r="G24" s="25" t="s">
        <v>322</v>
      </c>
      <c r="H24" s="34">
        <v>15674900</v>
      </c>
      <c r="I24" s="34">
        <f t="shared" si="0"/>
        <v>15047904</v>
      </c>
    </row>
    <row r="25" spans="1:9" ht="14.45" customHeight="1" x14ac:dyDescent="0.25">
      <c r="A25" s="9">
        <v>22</v>
      </c>
      <c r="B25" s="33" t="s">
        <v>353</v>
      </c>
      <c r="C25" s="23" t="s">
        <v>193</v>
      </c>
      <c r="D25" s="25">
        <v>15</v>
      </c>
      <c r="E25" s="6" t="s">
        <v>380</v>
      </c>
      <c r="F25" s="25" t="s">
        <v>313</v>
      </c>
      <c r="G25" s="25" t="s">
        <v>323</v>
      </c>
      <c r="H25" s="34">
        <v>5775000</v>
      </c>
      <c r="I25" s="34">
        <f t="shared" si="0"/>
        <v>5544000</v>
      </c>
    </row>
    <row r="26" spans="1:9" ht="14.45" customHeight="1" x14ac:dyDescent="0.25">
      <c r="A26" s="9">
        <v>23</v>
      </c>
      <c r="B26" s="33" t="s">
        <v>353</v>
      </c>
      <c r="C26" s="23" t="s">
        <v>194</v>
      </c>
      <c r="D26" s="25">
        <f>99+12</f>
        <v>111</v>
      </c>
      <c r="E26" s="6" t="s">
        <v>380</v>
      </c>
      <c r="F26" s="25" t="s">
        <v>313</v>
      </c>
      <c r="G26" s="25" t="s">
        <v>323</v>
      </c>
      <c r="H26" s="34">
        <v>15142620</v>
      </c>
      <c r="I26" s="34">
        <f t="shared" si="0"/>
        <v>14536915.199999999</v>
      </c>
    </row>
    <row r="27" spans="1:9" ht="14.45" customHeight="1" x14ac:dyDescent="0.25">
      <c r="A27" s="9">
        <v>24</v>
      </c>
      <c r="B27" s="33" t="s">
        <v>353</v>
      </c>
      <c r="C27" s="23" t="s">
        <v>195</v>
      </c>
      <c r="D27" s="25">
        <v>6</v>
      </c>
      <c r="E27" s="6" t="s">
        <v>380</v>
      </c>
      <c r="F27" s="25" t="s">
        <v>313</v>
      </c>
      <c r="G27" s="25" t="s">
        <v>323</v>
      </c>
      <c r="H27" s="34">
        <v>510000</v>
      </c>
      <c r="I27" s="34">
        <f t="shared" si="0"/>
        <v>489600</v>
      </c>
    </row>
    <row r="28" spans="1:9" ht="14.45" customHeight="1" x14ac:dyDescent="0.25">
      <c r="A28" s="9">
        <v>25</v>
      </c>
      <c r="B28" s="33" t="s">
        <v>353</v>
      </c>
      <c r="C28" s="23" t="s">
        <v>196</v>
      </c>
      <c r="D28" s="25">
        <v>64</v>
      </c>
      <c r="E28" s="6" t="s">
        <v>380</v>
      </c>
      <c r="F28" s="25" t="s">
        <v>313</v>
      </c>
      <c r="G28" s="25" t="s">
        <v>323</v>
      </c>
      <c r="H28" s="34">
        <v>48924000</v>
      </c>
      <c r="I28" s="34">
        <v>46970000</v>
      </c>
    </row>
    <row r="29" spans="1:9" ht="14.45" customHeight="1" x14ac:dyDescent="0.25">
      <c r="A29" s="9">
        <v>26</v>
      </c>
      <c r="B29" s="33" t="s">
        <v>353</v>
      </c>
      <c r="C29" s="23" t="s">
        <v>197</v>
      </c>
      <c r="D29" s="25">
        <v>9</v>
      </c>
      <c r="E29" s="6" t="s">
        <v>380</v>
      </c>
      <c r="F29" s="25" t="s">
        <v>313</v>
      </c>
      <c r="G29" s="25" t="s">
        <v>323</v>
      </c>
      <c r="H29" s="34">
        <v>6174800</v>
      </c>
      <c r="I29" s="34">
        <v>5928000</v>
      </c>
    </row>
    <row r="30" spans="1:9" ht="14.45" customHeight="1" x14ac:dyDescent="0.25">
      <c r="A30" s="9">
        <v>27</v>
      </c>
      <c r="B30" s="33" t="s">
        <v>353</v>
      </c>
      <c r="C30" s="23" t="s">
        <v>198</v>
      </c>
      <c r="D30" s="25">
        <f>10+13+6+18+9+12</f>
        <v>68</v>
      </c>
      <c r="E30" s="6" t="s">
        <v>312</v>
      </c>
      <c r="F30" s="25" t="s">
        <v>313</v>
      </c>
      <c r="G30" s="25" t="s">
        <v>324</v>
      </c>
      <c r="H30" s="34">
        <v>3468000</v>
      </c>
      <c r="I30" s="34">
        <f t="shared" si="0"/>
        <v>3329280</v>
      </c>
    </row>
    <row r="31" spans="1:9" ht="14.45" customHeight="1" x14ac:dyDescent="0.25">
      <c r="A31" s="9">
        <v>28</v>
      </c>
      <c r="B31" s="33" t="s">
        <v>353</v>
      </c>
      <c r="C31" s="23" t="s">
        <v>199</v>
      </c>
      <c r="D31" s="25">
        <v>28</v>
      </c>
      <c r="E31" s="6" t="s">
        <v>312</v>
      </c>
      <c r="F31" s="25" t="s">
        <v>313</v>
      </c>
      <c r="G31" s="25" t="s">
        <v>324</v>
      </c>
      <c r="H31" s="34">
        <v>4328800</v>
      </c>
      <c r="I31" s="34">
        <v>4155700</v>
      </c>
    </row>
    <row r="32" spans="1:9" ht="14.45" customHeight="1" x14ac:dyDescent="0.25">
      <c r="A32" s="9">
        <v>29</v>
      </c>
      <c r="B32" s="33" t="s">
        <v>353</v>
      </c>
      <c r="C32" s="23" t="s">
        <v>200</v>
      </c>
      <c r="D32" s="25">
        <v>4</v>
      </c>
      <c r="E32" s="6" t="s">
        <v>312</v>
      </c>
      <c r="F32" s="25" t="s">
        <v>313</v>
      </c>
      <c r="G32" s="25" t="s">
        <v>324</v>
      </c>
      <c r="H32" s="34">
        <v>288800</v>
      </c>
      <c r="I32" s="34">
        <f t="shared" si="0"/>
        <v>277248</v>
      </c>
    </row>
    <row r="33" spans="1:9" ht="14.45" customHeight="1" x14ac:dyDescent="0.25">
      <c r="A33" s="9">
        <v>30</v>
      </c>
      <c r="B33" s="33" t="s">
        <v>353</v>
      </c>
      <c r="C33" s="23" t="s">
        <v>201</v>
      </c>
      <c r="D33" s="25">
        <f>31+28+30+1</f>
        <v>90</v>
      </c>
      <c r="E33" s="6" t="s">
        <v>380</v>
      </c>
      <c r="F33" s="25" t="s">
        <v>313</v>
      </c>
      <c r="G33" s="25" t="s">
        <v>325</v>
      </c>
      <c r="H33" s="34">
        <v>990000</v>
      </c>
      <c r="I33" s="34">
        <f t="shared" si="0"/>
        <v>950400</v>
      </c>
    </row>
    <row r="34" spans="1:9" ht="14.45" customHeight="1" x14ac:dyDescent="0.25">
      <c r="A34" s="9">
        <v>31</v>
      </c>
      <c r="B34" s="33" t="s">
        <v>353</v>
      </c>
      <c r="C34" s="23" t="s">
        <v>202</v>
      </c>
      <c r="D34" s="25">
        <f>25+24+22+30+13+35+29+33</f>
        <v>211</v>
      </c>
      <c r="E34" s="6" t="s">
        <v>312</v>
      </c>
      <c r="F34" s="25" t="s">
        <v>313</v>
      </c>
      <c r="G34" s="25" t="s">
        <v>326</v>
      </c>
      <c r="H34" s="34">
        <v>5275000</v>
      </c>
      <c r="I34" s="34">
        <f t="shared" si="0"/>
        <v>5064000</v>
      </c>
    </row>
    <row r="35" spans="1:9" ht="14.45" customHeight="1" x14ac:dyDescent="0.25">
      <c r="A35" s="9">
        <v>32</v>
      </c>
      <c r="B35" s="33" t="s">
        <v>353</v>
      </c>
      <c r="C35" s="23" t="s">
        <v>203</v>
      </c>
      <c r="D35" s="25">
        <f>12+11</f>
        <v>23</v>
      </c>
      <c r="E35" s="6" t="s">
        <v>380</v>
      </c>
      <c r="F35" s="25" t="s">
        <v>313</v>
      </c>
      <c r="G35" s="25" t="s">
        <v>327</v>
      </c>
      <c r="H35" s="34">
        <v>345000</v>
      </c>
      <c r="I35" s="34">
        <f t="shared" si="0"/>
        <v>331200</v>
      </c>
    </row>
    <row r="36" spans="1:9" ht="14.45" customHeight="1" x14ac:dyDescent="0.25">
      <c r="A36" s="9">
        <v>33</v>
      </c>
      <c r="B36" s="33" t="s">
        <v>353</v>
      </c>
      <c r="C36" s="23" t="s">
        <v>204</v>
      </c>
      <c r="D36" s="25">
        <f>13+21+25</f>
        <v>59</v>
      </c>
      <c r="E36" s="6" t="s">
        <v>380</v>
      </c>
      <c r="F36" s="25" t="s">
        <v>313</v>
      </c>
      <c r="G36" s="25" t="s">
        <v>327</v>
      </c>
      <c r="H36" s="34">
        <v>708000</v>
      </c>
      <c r="I36" s="34">
        <f t="shared" si="0"/>
        <v>679680</v>
      </c>
    </row>
    <row r="37" spans="1:9" ht="14.45" customHeight="1" x14ac:dyDescent="0.25">
      <c r="A37" s="9">
        <v>34</v>
      </c>
      <c r="B37" s="33" t="s">
        <v>353</v>
      </c>
      <c r="C37" s="23" t="s">
        <v>205</v>
      </c>
      <c r="D37" s="25">
        <v>48</v>
      </c>
      <c r="E37" s="6" t="s">
        <v>380</v>
      </c>
      <c r="F37" s="25" t="s">
        <v>313</v>
      </c>
      <c r="G37" s="25" t="s">
        <v>328</v>
      </c>
      <c r="H37" s="34">
        <v>240000</v>
      </c>
      <c r="I37" s="34">
        <f t="shared" si="0"/>
        <v>230400</v>
      </c>
    </row>
    <row r="38" spans="1:9" ht="14.45" customHeight="1" x14ac:dyDescent="0.25">
      <c r="A38" s="9">
        <v>35</v>
      </c>
      <c r="B38" s="33" t="s">
        <v>353</v>
      </c>
      <c r="C38" s="23" t="s">
        <v>206</v>
      </c>
      <c r="D38" s="25">
        <v>7</v>
      </c>
      <c r="E38" s="6" t="s">
        <v>380</v>
      </c>
      <c r="F38" s="25" t="s">
        <v>313</v>
      </c>
      <c r="G38" s="25" t="s">
        <v>328</v>
      </c>
      <c r="H38" s="34">
        <v>350000</v>
      </c>
      <c r="I38" s="34">
        <f t="shared" si="0"/>
        <v>336000</v>
      </c>
    </row>
    <row r="39" spans="1:9" ht="14.45" customHeight="1" x14ac:dyDescent="0.25">
      <c r="A39" s="9">
        <v>36</v>
      </c>
      <c r="B39" s="33" t="s">
        <v>353</v>
      </c>
      <c r="C39" s="23" t="s">
        <v>363</v>
      </c>
      <c r="D39" s="25">
        <f>52+74+73</f>
        <v>199</v>
      </c>
      <c r="E39" s="6" t="s">
        <v>380</v>
      </c>
      <c r="F39" s="25" t="s">
        <v>313</v>
      </c>
      <c r="G39" s="25" t="s">
        <v>328</v>
      </c>
      <c r="H39" s="34">
        <v>995000</v>
      </c>
      <c r="I39" s="34">
        <f t="shared" si="0"/>
        <v>955200</v>
      </c>
    </row>
    <row r="40" spans="1:9" ht="14.45" customHeight="1" x14ac:dyDescent="0.25">
      <c r="A40" s="9">
        <v>37</v>
      </c>
      <c r="B40" s="33" t="s">
        <v>353</v>
      </c>
      <c r="C40" s="23" t="s">
        <v>207</v>
      </c>
      <c r="D40" s="25">
        <v>171</v>
      </c>
      <c r="E40" s="6" t="s">
        <v>380</v>
      </c>
      <c r="F40" s="25" t="s">
        <v>313</v>
      </c>
      <c r="G40" s="25" t="s">
        <v>328</v>
      </c>
      <c r="H40" s="34">
        <v>855000</v>
      </c>
      <c r="I40" s="34">
        <f t="shared" si="0"/>
        <v>820800</v>
      </c>
    </row>
    <row r="41" spans="1:9" ht="14.45" customHeight="1" x14ac:dyDescent="0.25">
      <c r="A41" s="9">
        <v>38</v>
      </c>
      <c r="B41" s="33" t="s">
        <v>353</v>
      </c>
      <c r="C41" s="23" t="s">
        <v>208</v>
      </c>
      <c r="D41" s="25">
        <v>512</v>
      </c>
      <c r="E41" s="6" t="s">
        <v>380</v>
      </c>
      <c r="F41" s="25" t="s">
        <v>313</v>
      </c>
      <c r="G41" s="25" t="s">
        <v>328</v>
      </c>
      <c r="H41" s="34">
        <v>2560000</v>
      </c>
      <c r="I41" s="34">
        <f t="shared" si="0"/>
        <v>2457600</v>
      </c>
    </row>
    <row r="42" spans="1:9" ht="14.45" customHeight="1" x14ac:dyDescent="0.25">
      <c r="A42" s="9">
        <v>39</v>
      </c>
      <c r="B42" s="33" t="s">
        <v>353</v>
      </c>
      <c r="C42" s="23" t="s">
        <v>209</v>
      </c>
      <c r="D42" s="25">
        <f>66+98+98+146+70+123+195+214+171+163+257+294+229+350</f>
        <v>2474</v>
      </c>
      <c r="E42" s="6" t="s">
        <v>380</v>
      </c>
      <c r="F42" s="25" t="s">
        <v>313</v>
      </c>
      <c r="G42" s="25" t="s">
        <v>329</v>
      </c>
      <c r="H42" s="34">
        <v>61850000</v>
      </c>
      <c r="I42" s="34">
        <f t="shared" si="0"/>
        <v>59376000</v>
      </c>
    </row>
    <row r="43" spans="1:9" ht="14.45" customHeight="1" x14ac:dyDescent="0.25">
      <c r="A43" s="9">
        <v>40</v>
      </c>
      <c r="B43" s="33" t="s">
        <v>353</v>
      </c>
      <c r="C43" s="23" t="s">
        <v>54</v>
      </c>
      <c r="D43" s="25">
        <f>270+193+117+527+693+335+22+16+263+686+2</f>
        <v>3124</v>
      </c>
      <c r="E43" s="6" t="s">
        <v>380</v>
      </c>
      <c r="F43" s="25" t="s">
        <v>313</v>
      </c>
      <c r="G43" s="25" t="s">
        <v>330</v>
      </c>
      <c r="H43" s="34">
        <v>149952000</v>
      </c>
      <c r="I43" s="34">
        <v>145634000</v>
      </c>
    </row>
    <row r="44" spans="1:9" ht="14.45" customHeight="1" x14ac:dyDescent="0.25">
      <c r="A44" s="9">
        <v>41</v>
      </c>
      <c r="B44" s="33" t="s">
        <v>353</v>
      </c>
      <c r="C44" s="23" t="s">
        <v>40</v>
      </c>
      <c r="D44" s="25">
        <f>528+56+786+37+12</f>
        <v>1419</v>
      </c>
      <c r="E44" s="6" t="s">
        <v>380</v>
      </c>
      <c r="F44" s="25" t="s">
        <v>313</v>
      </c>
      <c r="G44" s="25" t="s">
        <v>330</v>
      </c>
      <c r="H44" s="34">
        <v>96492000</v>
      </c>
      <c r="I44" s="34">
        <f t="shared" si="0"/>
        <v>92632320</v>
      </c>
    </row>
    <row r="45" spans="1:9" ht="14.45" customHeight="1" x14ac:dyDescent="0.25">
      <c r="A45" s="9">
        <v>42</v>
      </c>
      <c r="B45" s="33" t="s">
        <v>353</v>
      </c>
      <c r="C45" s="23" t="s">
        <v>210</v>
      </c>
      <c r="D45" s="25">
        <f>17+6+132+293+56+40+1+27+4</f>
        <v>576</v>
      </c>
      <c r="E45" s="6" t="s">
        <v>380</v>
      </c>
      <c r="F45" s="25" t="s">
        <v>313</v>
      </c>
      <c r="G45" s="25" t="s">
        <v>330</v>
      </c>
      <c r="H45" s="34">
        <v>87552000</v>
      </c>
      <c r="I45" s="34">
        <f t="shared" si="0"/>
        <v>84049920</v>
      </c>
    </row>
    <row r="46" spans="1:9" ht="14.45" customHeight="1" x14ac:dyDescent="0.25">
      <c r="A46" s="9">
        <v>43</v>
      </c>
      <c r="B46" s="33" t="s">
        <v>353</v>
      </c>
      <c r="C46" s="23" t="s">
        <v>211</v>
      </c>
      <c r="D46" s="25">
        <f>1+2+2+4</f>
        <v>9</v>
      </c>
      <c r="E46" s="6" t="s">
        <v>380</v>
      </c>
      <c r="F46" s="25" t="s">
        <v>313</v>
      </c>
      <c r="G46" s="25" t="s">
        <v>330</v>
      </c>
      <c r="H46" s="34">
        <v>2047500</v>
      </c>
      <c r="I46" s="34">
        <f t="shared" si="0"/>
        <v>1965600</v>
      </c>
    </row>
    <row r="47" spans="1:9" ht="14.45" customHeight="1" x14ac:dyDescent="0.25">
      <c r="A47" s="9">
        <v>44</v>
      </c>
      <c r="B47" s="33" t="s">
        <v>353</v>
      </c>
      <c r="C47" s="23" t="s">
        <v>46</v>
      </c>
      <c r="D47" s="25">
        <f>56+52+16</f>
        <v>124</v>
      </c>
      <c r="E47" s="6" t="s">
        <v>380</v>
      </c>
      <c r="F47" s="25" t="s">
        <v>313</v>
      </c>
      <c r="G47" s="25" t="s">
        <v>330</v>
      </c>
      <c r="H47" s="34">
        <v>38688000</v>
      </c>
      <c r="I47" s="34">
        <f t="shared" si="0"/>
        <v>37140480</v>
      </c>
    </row>
    <row r="48" spans="1:9" ht="14.45" customHeight="1" x14ac:dyDescent="0.25">
      <c r="A48" s="9">
        <v>45</v>
      </c>
      <c r="B48" s="33" t="s">
        <v>353</v>
      </c>
      <c r="C48" s="23" t="s">
        <v>68</v>
      </c>
      <c r="D48" s="25">
        <f>15+2</f>
        <v>17</v>
      </c>
      <c r="E48" s="6" t="s">
        <v>380</v>
      </c>
      <c r="F48" s="25" t="s">
        <v>313</v>
      </c>
      <c r="G48" s="25" t="s">
        <v>330</v>
      </c>
      <c r="H48" s="34">
        <v>4851800</v>
      </c>
      <c r="I48" s="34">
        <f t="shared" si="0"/>
        <v>4657728</v>
      </c>
    </row>
    <row r="49" spans="1:9" ht="14.45" customHeight="1" x14ac:dyDescent="0.25">
      <c r="A49" s="9">
        <v>46</v>
      </c>
      <c r="B49" s="33" t="s">
        <v>353</v>
      </c>
      <c r="C49" s="23" t="s">
        <v>212</v>
      </c>
      <c r="D49" s="25">
        <f>100+60</f>
        <v>160</v>
      </c>
      <c r="E49" s="6" t="s">
        <v>380</v>
      </c>
      <c r="F49" s="25" t="s">
        <v>313</v>
      </c>
      <c r="G49" s="25" t="s">
        <v>330</v>
      </c>
      <c r="H49" s="34">
        <v>3840000</v>
      </c>
      <c r="I49" s="34">
        <f t="shared" si="0"/>
        <v>3686400</v>
      </c>
    </row>
    <row r="50" spans="1:9" ht="14.45" customHeight="1" x14ac:dyDescent="0.25">
      <c r="A50" s="9">
        <v>47</v>
      </c>
      <c r="B50" s="33" t="s">
        <v>353</v>
      </c>
      <c r="C50" s="23" t="s">
        <v>213</v>
      </c>
      <c r="D50" s="25">
        <f>250+40+26+28</f>
        <v>344</v>
      </c>
      <c r="E50" s="6" t="s">
        <v>380</v>
      </c>
      <c r="F50" s="25" t="s">
        <v>313</v>
      </c>
      <c r="G50" s="25" t="s">
        <v>330</v>
      </c>
      <c r="H50" s="34">
        <v>54352000</v>
      </c>
      <c r="I50" s="34">
        <v>54200000</v>
      </c>
    </row>
    <row r="51" spans="1:9" ht="14.45" customHeight="1" x14ac:dyDescent="0.25">
      <c r="A51" s="9">
        <v>48</v>
      </c>
      <c r="B51" s="33" t="s">
        <v>353</v>
      </c>
      <c r="C51" s="23" t="s">
        <v>214</v>
      </c>
      <c r="D51" s="25">
        <f>16+29+40+8</f>
        <v>93</v>
      </c>
      <c r="E51" s="6" t="s">
        <v>380</v>
      </c>
      <c r="F51" s="25" t="s">
        <v>313</v>
      </c>
      <c r="G51" s="25" t="s">
        <v>330</v>
      </c>
      <c r="H51" s="34">
        <v>2325000</v>
      </c>
      <c r="I51" s="34">
        <f t="shared" si="0"/>
        <v>2232000</v>
      </c>
    </row>
    <row r="52" spans="1:9" ht="14.45" customHeight="1" x14ac:dyDescent="0.25">
      <c r="A52" s="9">
        <v>49</v>
      </c>
      <c r="B52" s="33" t="s">
        <v>353</v>
      </c>
      <c r="C52" s="23" t="s">
        <v>215</v>
      </c>
      <c r="D52" s="25">
        <v>5</v>
      </c>
      <c r="E52" s="6" t="s">
        <v>380</v>
      </c>
      <c r="F52" s="25" t="s">
        <v>313</v>
      </c>
      <c r="G52" s="25" t="s">
        <v>330</v>
      </c>
      <c r="H52" s="34">
        <v>400000</v>
      </c>
      <c r="I52" s="34">
        <f t="shared" si="0"/>
        <v>384000</v>
      </c>
    </row>
    <row r="53" spans="1:9" ht="14.45" customHeight="1" x14ac:dyDescent="0.25">
      <c r="A53" s="9">
        <v>50</v>
      </c>
      <c r="B53" s="33" t="s">
        <v>353</v>
      </c>
      <c r="C53" s="23" t="s">
        <v>364</v>
      </c>
      <c r="D53" s="25">
        <v>30</v>
      </c>
      <c r="E53" s="6" t="s">
        <v>380</v>
      </c>
      <c r="F53" s="25" t="s">
        <v>313</v>
      </c>
      <c r="G53" s="25" t="s">
        <v>330</v>
      </c>
      <c r="H53" s="34">
        <v>2520000</v>
      </c>
      <c r="I53" s="34">
        <f t="shared" si="0"/>
        <v>2419200</v>
      </c>
    </row>
    <row r="54" spans="1:9" ht="14.45" customHeight="1" x14ac:dyDescent="0.25">
      <c r="A54" s="9">
        <v>51</v>
      </c>
      <c r="B54" s="33" t="s">
        <v>353</v>
      </c>
      <c r="C54" s="23" t="s">
        <v>216</v>
      </c>
      <c r="D54" s="25">
        <v>1</v>
      </c>
      <c r="E54" s="6" t="s">
        <v>380</v>
      </c>
      <c r="F54" s="25" t="s">
        <v>313</v>
      </c>
      <c r="G54" s="25" t="s">
        <v>330</v>
      </c>
      <c r="H54" s="34">
        <v>97600</v>
      </c>
      <c r="I54" s="34">
        <f t="shared" si="0"/>
        <v>93696</v>
      </c>
    </row>
    <row r="55" spans="1:9" ht="14.45" customHeight="1" x14ac:dyDescent="0.25">
      <c r="A55" s="9">
        <v>52</v>
      </c>
      <c r="B55" s="33" t="s">
        <v>353</v>
      </c>
      <c r="C55" s="23" t="s">
        <v>217</v>
      </c>
      <c r="D55" s="25">
        <f>18+12+11+19+37+60</f>
        <v>157</v>
      </c>
      <c r="E55" s="6" t="s">
        <v>380</v>
      </c>
      <c r="F55" s="25" t="s">
        <v>313</v>
      </c>
      <c r="G55" s="25" t="s">
        <v>330</v>
      </c>
      <c r="H55" s="34">
        <v>3231060</v>
      </c>
      <c r="I55" s="34">
        <f t="shared" si="0"/>
        <v>3101817.6</v>
      </c>
    </row>
    <row r="56" spans="1:9" ht="14.45" customHeight="1" x14ac:dyDescent="0.25">
      <c r="A56" s="9">
        <v>53</v>
      </c>
      <c r="B56" s="33" t="s">
        <v>353</v>
      </c>
      <c r="C56" s="23" t="s">
        <v>218</v>
      </c>
      <c r="D56" s="25">
        <v>11</v>
      </c>
      <c r="E56" s="6" t="s">
        <v>380</v>
      </c>
      <c r="F56" s="25" t="s">
        <v>313</v>
      </c>
      <c r="G56" s="25" t="s">
        <v>331</v>
      </c>
      <c r="H56" s="34">
        <v>550000</v>
      </c>
      <c r="I56" s="34">
        <f t="shared" si="0"/>
        <v>528000</v>
      </c>
    </row>
    <row r="57" spans="1:9" ht="14.45" customHeight="1" x14ac:dyDescent="0.25">
      <c r="A57" s="9">
        <v>54</v>
      </c>
      <c r="B57" s="33" t="s">
        <v>353</v>
      </c>
      <c r="C57" s="23" t="s">
        <v>219</v>
      </c>
      <c r="D57" s="25">
        <f>20+1+1</f>
        <v>22</v>
      </c>
      <c r="E57" s="6" t="s">
        <v>380</v>
      </c>
      <c r="F57" s="25" t="s">
        <v>313</v>
      </c>
      <c r="G57" s="25" t="s">
        <v>331</v>
      </c>
      <c r="H57" s="34">
        <v>660000</v>
      </c>
      <c r="I57" s="34">
        <f t="shared" si="0"/>
        <v>633600</v>
      </c>
    </row>
    <row r="58" spans="1:9" ht="14.45" customHeight="1" x14ac:dyDescent="0.25">
      <c r="A58" s="9">
        <v>55</v>
      </c>
      <c r="B58" s="33" t="s">
        <v>353</v>
      </c>
      <c r="C58" s="23" t="s">
        <v>220</v>
      </c>
      <c r="D58" s="25">
        <f>27+2+7</f>
        <v>36</v>
      </c>
      <c r="E58" s="6" t="s">
        <v>380</v>
      </c>
      <c r="F58" s="25" t="s">
        <v>313</v>
      </c>
      <c r="G58" s="25" t="s">
        <v>331</v>
      </c>
      <c r="H58" s="34">
        <v>287280</v>
      </c>
      <c r="I58" s="34">
        <v>275800</v>
      </c>
    </row>
    <row r="59" spans="1:9" ht="14.45" customHeight="1" x14ac:dyDescent="0.25">
      <c r="A59" s="9">
        <v>56</v>
      </c>
      <c r="B59" s="33" t="s">
        <v>353</v>
      </c>
      <c r="C59" s="23" t="s">
        <v>221</v>
      </c>
      <c r="D59" s="25">
        <v>72</v>
      </c>
      <c r="E59" s="6" t="s">
        <v>380</v>
      </c>
      <c r="F59" s="25" t="s">
        <v>313</v>
      </c>
      <c r="G59" s="25" t="s">
        <v>331</v>
      </c>
      <c r="H59" s="34">
        <v>542880</v>
      </c>
      <c r="I59" s="34">
        <f t="shared" si="0"/>
        <v>521164.79999999999</v>
      </c>
    </row>
    <row r="60" spans="1:9" ht="14.45" customHeight="1" x14ac:dyDescent="0.25">
      <c r="A60" s="9">
        <v>57</v>
      </c>
      <c r="B60" s="33" t="s">
        <v>353</v>
      </c>
      <c r="C60" s="23" t="s">
        <v>222</v>
      </c>
      <c r="D60" s="25">
        <f>7+4+3+4+1+2</f>
        <v>21</v>
      </c>
      <c r="E60" s="6" t="s">
        <v>380</v>
      </c>
      <c r="F60" s="25" t="s">
        <v>313</v>
      </c>
      <c r="G60" s="25" t="s">
        <v>331</v>
      </c>
      <c r="H60" s="34">
        <v>153300</v>
      </c>
      <c r="I60" s="34">
        <f t="shared" si="0"/>
        <v>147168</v>
      </c>
    </row>
    <row r="61" spans="1:9" ht="14.45" customHeight="1" x14ac:dyDescent="0.25">
      <c r="A61" s="9">
        <v>58</v>
      </c>
      <c r="B61" s="33" t="s">
        <v>353</v>
      </c>
      <c r="C61" s="23" t="s">
        <v>223</v>
      </c>
      <c r="D61" s="25">
        <f>6+1+4</f>
        <v>11</v>
      </c>
      <c r="E61" s="6" t="s">
        <v>380</v>
      </c>
      <c r="F61" s="25" t="s">
        <v>313</v>
      </c>
      <c r="G61" s="25" t="s">
        <v>331</v>
      </c>
      <c r="H61" s="34">
        <v>265100</v>
      </c>
      <c r="I61" s="34">
        <f t="shared" si="0"/>
        <v>254496</v>
      </c>
    </row>
    <row r="62" spans="1:9" ht="14.45" customHeight="1" x14ac:dyDescent="0.25">
      <c r="A62" s="9">
        <v>59</v>
      </c>
      <c r="B62" s="33" t="s">
        <v>353</v>
      </c>
      <c r="C62" s="23" t="s">
        <v>224</v>
      </c>
      <c r="D62" s="25">
        <v>1</v>
      </c>
      <c r="E62" s="6" t="s">
        <v>380</v>
      </c>
      <c r="F62" s="25" t="s">
        <v>313</v>
      </c>
      <c r="G62" s="25" t="s">
        <v>332</v>
      </c>
      <c r="H62" s="34">
        <v>286500</v>
      </c>
      <c r="I62" s="34">
        <f t="shared" si="0"/>
        <v>275040</v>
      </c>
    </row>
    <row r="63" spans="1:9" ht="14.45" customHeight="1" x14ac:dyDescent="0.25">
      <c r="A63" s="9">
        <v>60</v>
      </c>
      <c r="B63" s="33" t="s">
        <v>353</v>
      </c>
      <c r="C63" s="23" t="s">
        <v>225</v>
      </c>
      <c r="D63" s="25">
        <v>1</v>
      </c>
      <c r="E63" s="6" t="s">
        <v>380</v>
      </c>
      <c r="F63" s="25" t="s">
        <v>313</v>
      </c>
      <c r="G63" s="25" t="s">
        <v>331</v>
      </c>
      <c r="H63" s="34">
        <v>176000</v>
      </c>
      <c r="I63" s="34">
        <f t="shared" si="0"/>
        <v>168960</v>
      </c>
    </row>
    <row r="64" spans="1:9" ht="14.45" customHeight="1" x14ac:dyDescent="0.25">
      <c r="A64" s="9">
        <v>61</v>
      </c>
      <c r="B64" s="33" t="s">
        <v>353</v>
      </c>
      <c r="C64" s="23" t="s">
        <v>226</v>
      </c>
      <c r="D64" s="25">
        <f>7+8+8+22+4+5+1</f>
        <v>55</v>
      </c>
      <c r="E64" s="6" t="s">
        <v>380</v>
      </c>
      <c r="F64" s="25" t="s">
        <v>313</v>
      </c>
      <c r="G64" s="25" t="s">
        <v>331</v>
      </c>
      <c r="H64" s="34">
        <v>275000</v>
      </c>
      <c r="I64" s="34">
        <f t="shared" si="0"/>
        <v>264000</v>
      </c>
    </row>
    <row r="65" spans="1:9" ht="14.45" customHeight="1" x14ac:dyDescent="0.25">
      <c r="A65" s="9">
        <v>62</v>
      </c>
      <c r="B65" s="33" t="s">
        <v>353</v>
      </c>
      <c r="C65" s="23" t="s">
        <v>227</v>
      </c>
      <c r="D65" s="25">
        <v>6</v>
      </c>
      <c r="E65" s="6" t="s">
        <v>380</v>
      </c>
      <c r="F65" s="25" t="s">
        <v>313</v>
      </c>
      <c r="G65" s="25" t="s">
        <v>332</v>
      </c>
      <c r="H65" s="34">
        <v>18000</v>
      </c>
      <c r="I65" s="34">
        <f t="shared" si="0"/>
        <v>17280</v>
      </c>
    </row>
    <row r="66" spans="1:9" ht="14.45" customHeight="1" x14ac:dyDescent="0.25">
      <c r="A66" s="9">
        <v>63</v>
      </c>
      <c r="B66" s="33" t="s">
        <v>353</v>
      </c>
      <c r="C66" s="23" t="s">
        <v>228</v>
      </c>
      <c r="D66" s="25">
        <f>3+2</f>
        <v>5</v>
      </c>
      <c r="E66" s="6" t="s">
        <v>380</v>
      </c>
      <c r="F66" s="25" t="s">
        <v>313</v>
      </c>
      <c r="G66" s="25" t="s">
        <v>332</v>
      </c>
      <c r="H66" s="34">
        <v>20000</v>
      </c>
      <c r="I66" s="34">
        <f t="shared" si="0"/>
        <v>19200</v>
      </c>
    </row>
    <row r="67" spans="1:9" ht="14.45" customHeight="1" x14ac:dyDescent="0.25">
      <c r="A67" s="9">
        <v>64</v>
      </c>
      <c r="B67" s="33" t="s">
        <v>353</v>
      </c>
      <c r="C67" s="23" t="s">
        <v>229</v>
      </c>
      <c r="D67" s="25">
        <v>2</v>
      </c>
      <c r="E67" s="6" t="s">
        <v>380</v>
      </c>
      <c r="F67" s="25" t="s">
        <v>313</v>
      </c>
      <c r="G67" s="25" t="s">
        <v>332</v>
      </c>
      <c r="H67" s="34">
        <v>76000</v>
      </c>
      <c r="I67" s="34">
        <f t="shared" si="0"/>
        <v>72960</v>
      </c>
    </row>
    <row r="68" spans="1:9" ht="14.45" customHeight="1" x14ac:dyDescent="0.25">
      <c r="A68" s="9">
        <v>65</v>
      </c>
      <c r="B68" s="33" t="s">
        <v>353</v>
      </c>
      <c r="C68" s="23" t="s">
        <v>230</v>
      </c>
      <c r="D68" s="25">
        <v>121</v>
      </c>
      <c r="E68" s="6" t="s">
        <v>380</v>
      </c>
      <c r="F68" s="25" t="s">
        <v>313</v>
      </c>
      <c r="G68" s="25" t="s">
        <v>332</v>
      </c>
      <c r="H68" s="34">
        <v>605000</v>
      </c>
      <c r="I68" s="34">
        <f t="shared" si="0"/>
        <v>580800</v>
      </c>
    </row>
    <row r="69" spans="1:9" ht="14.45" customHeight="1" x14ac:dyDescent="0.25">
      <c r="A69" s="9">
        <v>66</v>
      </c>
      <c r="B69" s="33" t="s">
        <v>353</v>
      </c>
      <c r="C69" s="23" t="s">
        <v>365</v>
      </c>
      <c r="D69" s="25">
        <f>2+2+2+4+6+3+6+3+2+6+1</f>
        <v>37</v>
      </c>
      <c r="E69" s="6" t="s">
        <v>380</v>
      </c>
      <c r="F69" s="25" t="s">
        <v>313</v>
      </c>
      <c r="G69" s="26" t="s">
        <v>333</v>
      </c>
      <c r="H69" s="34">
        <v>5354160</v>
      </c>
      <c r="I69" s="34">
        <f t="shared" si="0"/>
        <v>5139993.5999999996</v>
      </c>
    </row>
    <row r="70" spans="1:9" ht="14.45" customHeight="1" x14ac:dyDescent="0.25">
      <c r="A70" s="9">
        <v>67</v>
      </c>
      <c r="B70" s="33" t="s">
        <v>353</v>
      </c>
      <c r="C70" s="23" t="s">
        <v>144</v>
      </c>
      <c r="D70" s="25">
        <f>6+4+2+9+13</f>
        <v>34</v>
      </c>
      <c r="E70" s="6" t="s">
        <v>380</v>
      </c>
      <c r="F70" s="25" t="s">
        <v>313</v>
      </c>
      <c r="G70" s="26" t="s">
        <v>333</v>
      </c>
      <c r="H70" s="34">
        <v>761600</v>
      </c>
      <c r="I70" s="34">
        <f t="shared" ref="I70:I107" si="1">H70*0.96</f>
        <v>731136</v>
      </c>
    </row>
    <row r="71" spans="1:9" ht="14.45" customHeight="1" x14ac:dyDescent="0.25">
      <c r="A71" s="9">
        <v>68</v>
      </c>
      <c r="B71" s="33" t="s">
        <v>353</v>
      </c>
      <c r="C71" s="23" t="s">
        <v>231</v>
      </c>
      <c r="D71" s="25">
        <v>2</v>
      </c>
      <c r="E71" s="6" t="s">
        <v>380</v>
      </c>
      <c r="F71" s="25" t="s">
        <v>313</v>
      </c>
      <c r="G71" s="26" t="s">
        <v>333</v>
      </c>
      <c r="H71" s="34">
        <v>67800</v>
      </c>
      <c r="I71" s="34">
        <f t="shared" si="1"/>
        <v>65088</v>
      </c>
    </row>
    <row r="72" spans="1:9" ht="14.45" customHeight="1" x14ac:dyDescent="0.25">
      <c r="A72" s="9">
        <v>69</v>
      </c>
      <c r="B72" s="33" t="s">
        <v>353</v>
      </c>
      <c r="C72" s="23" t="s">
        <v>232</v>
      </c>
      <c r="D72" s="25">
        <v>1</v>
      </c>
      <c r="E72" s="6" t="s">
        <v>380</v>
      </c>
      <c r="F72" s="25" t="s">
        <v>313</v>
      </c>
      <c r="G72" s="26" t="s">
        <v>333</v>
      </c>
      <c r="H72" s="34">
        <v>40000</v>
      </c>
      <c r="I72" s="34">
        <f t="shared" si="1"/>
        <v>38400</v>
      </c>
    </row>
    <row r="73" spans="1:9" ht="14.45" customHeight="1" x14ac:dyDescent="0.25">
      <c r="A73" s="9">
        <v>70</v>
      </c>
      <c r="B73" s="33" t="s">
        <v>353</v>
      </c>
      <c r="C73" s="23" t="s">
        <v>233</v>
      </c>
      <c r="D73" s="25">
        <v>3</v>
      </c>
      <c r="E73" s="6" t="s">
        <v>380</v>
      </c>
      <c r="F73" s="25" t="s">
        <v>313</v>
      </c>
      <c r="G73" s="26" t="s">
        <v>333</v>
      </c>
      <c r="H73" s="34">
        <v>180000</v>
      </c>
      <c r="I73" s="34">
        <f t="shared" si="1"/>
        <v>172800</v>
      </c>
    </row>
    <row r="74" spans="1:9" ht="14.45" customHeight="1" x14ac:dyDescent="0.25">
      <c r="A74" s="9">
        <v>71</v>
      </c>
      <c r="B74" s="33" t="s">
        <v>353</v>
      </c>
      <c r="C74" s="85" t="s">
        <v>94</v>
      </c>
      <c r="D74" s="25">
        <f>7+10+7+6+3+7+8+11+8+9+6+11+6+6+1+3+5+6+2+4+3+6+6+6+6+18+7+42+8</f>
        <v>228</v>
      </c>
      <c r="E74" s="6" t="s">
        <v>380</v>
      </c>
      <c r="F74" s="25" t="s">
        <v>313</v>
      </c>
      <c r="G74" s="26" t="s">
        <v>333</v>
      </c>
      <c r="H74" s="34">
        <v>4218000</v>
      </c>
      <c r="I74" s="34">
        <f t="shared" si="1"/>
        <v>4049280</v>
      </c>
    </row>
    <row r="75" spans="1:9" ht="14.45" customHeight="1" x14ac:dyDescent="0.25">
      <c r="A75" s="9">
        <v>72</v>
      </c>
      <c r="B75" s="33" t="s">
        <v>353</v>
      </c>
      <c r="C75" s="23" t="s">
        <v>234</v>
      </c>
      <c r="D75" s="25">
        <v>1</v>
      </c>
      <c r="E75" s="6" t="s">
        <v>380</v>
      </c>
      <c r="F75" s="25" t="s">
        <v>313</v>
      </c>
      <c r="G75" s="26" t="s">
        <v>333</v>
      </c>
      <c r="H75" s="34">
        <v>48000</v>
      </c>
      <c r="I75" s="34">
        <f t="shared" si="1"/>
        <v>46080</v>
      </c>
    </row>
    <row r="76" spans="1:9" ht="14.45" customHeight="1" x14ac:dyDescent="0.25">
      <c r="A76" s="9">
        <v>73</v>
      </c>
      <c r="B76" s="33" t="s">
        <v>353</v>
      </c>
      <c r="C76" s="23" t="s">
        <v>235</v>
      </c>
      <c r="D76" s="25">
        <f>1+1</f>
        <v>2</v>
      </c>
      <c r="E76" s="6" t="s">
        <v>381</v>
      </c>
      <c r="F76" s="25" t="s">
        <v>313</v>
      </c>
      <c r="G76" s="26" t="s">
        <v>333</v>
      </c>
      <c r="H76" s="34">
        <v>10000</v>
      </c>
      <c r="I76" s="34">
        <f t="shared" si="1"/>
        <v>9600</v>
      </c>
    </row>
    <row r="77" spans="1:9" ht="14.45" customHeight="1" x14ac:dyDescent="0.25">
      <c r="A77" s="9">
        <v>74</v>
      </c>
      <c r="B77" s="33" t="s">
        <v>353</v>
      </c>
      <c r="C77" s="23" t="s">
        <v>173</v>
      </c>
      <c r="D77" s="25">
        <f>7+1+2</f>
        <v>10</v>
      </c>
      <c r="E77" s="6" t="s">
        <v>380</v>
      </c>
      <c r="F77" s="25" t="s">
        <v>313</v>
      </c>
      <c r="G77" s="26" t="s">
        <v>333</v>
      </c>
      <c r="H77" s="34">
        <v>120000</v>
      </c>
      <c r="I77" s="34">
        <f t="shared" si="1"/>
        <v>115200</v>
      </c>
    </row>
    <row r="78" spans="1:9" ht="14.45" customHeight="1" x14ac:dyDescent="0.25">
      <c r="A78" s="9">
        <v>75</v>
      </c>
      <c r="B78" s="33" t="s">
        <v>353</v>
      </c>
      <c r="C78" s="23" t="s">
        <v>236</v>
      </c>
      <c r="D78" s="25">
        <v>2</v>
      </c>
      <c r="E78" s="6" t="s">
        <v>380</v>
      </c>
      <c r="F78" s="25" t="s">
        <v>313</v>
      </c>
      <c r="G78" s="26" t="s">
        <v>333</v>
      </c>
      <c r="H78" s="34">
        <v>168000</v>
      </c>
      <c r="I78" s="34">
        <f t="shared" si="1"/>
        <v>161280</v>
      </c>
    </row>
    <row r="79" spans="1:9" ht="14.45" customHeight="1" x14ac:dyDescent="0.25">
      <c r="A79" s="9">
        <v>76</v>
      </c>
      <c r="B79" s="33" t="s">
        <v>353</v>
      </c>
      <c r="C79" s="23" t="s">
        <v>237</v>
      </c>
      <c r="D79" s="25">
        <f>1+6+7+8</f>
        <v>22</v>
      </c>
      <c r="E79" s="6" t="s">
        <v>381</v>
      </c>
      <c r="F79" s="25" t="s">
        <v>313</v>
      </c>
      <c r="G79" s="26" t="s">
        <v>333</v>
      </c>
      <c r="H79" s="34">
        <v>110000</v>
      </c>
      <c r="I79" s="34">
        <f t="shared" si="1"/>
        <v>105600</v>
      </c>
    </row>
    <row r="80" spans="1:9" ht="14.45" customHeight="1" x14ac:dyDescent="0.25">
      <c r="A80" s="9">
        <v>77</v>
      </c>
      <c r="B80" s="33" t="s">
        <v>353</v>
      </c>
      <c r="C80" s="23" t="s">
        <v>157</v>
      </c>
      <c r="D80" s="25">
        <f>3+3+2</f>
        <v>8</v>
      </c>
      <c r="E80" s="6" t="s">
        <v>380</v>
      </c>
      <c r="F80" s="25" t="s">
        <v>313</v>
      </c>
      <c r="G80" s="26" t="s">
        <v>333</v>
      </c>
      <c r="H80" s="34">
        <v>640000</v>
      </c>
      <c r="I80" s="34">
        <f t="shared" si="1"/>
        <v>614400</v>
      </c>
    </row>
    <row r="81" spans="1:9" ht="14.45" customHeight="1" x14ac:dyDescent="0.25">
      <c r="A81" s="9">
        <v>78</v>
      </c>
      <c r="B81" s="33" t="s">
        <v>353</v>
      </c>
      <c r="C81" s="23" t="s">
        <v>238</v>
      </c>
      <c r="D81" s="25">
        <v>2</v>
      </c>
      <c r="E81" s="6" t="s">
        <v>381</v>
      </c>
      <c r="F81" s="25" t="s">
        <v>313</v>
      </c>
      <c r="G81" s="26" t="s">
        <v>333</v>
      </c>
      <c r="H81" s="34">
        <v>8000</v>
      </c>
      <c r="I81" s="34">
        <f t="shared" si="1"/>
        <v>7680</v>
      </c>
    </row>
    <row r="82" spans="1:9" ht="14.45" customHeight="1" x14ac:dyDescent="0.25">
      <c r="A82" s="9">
        <v>79</v>
      </c>
      <c r="B82" s="33" t="s">
        <v>353</v>
      </c>
      <c r="C82" s="23" t="s">
        <v>170</v>
      </c>
      <c r="D82" s="25">
        <v>15</v>
      </c>
      <c r="E82" s="6" t="s">
        <v>380</v>
      </c>
      <c r="F82" s="25" t="s">
        <v>313</v>
      </c>
      <c r="G82" s="26" t="s">
        <v>333</v>
      </c>
      <c r="H82" s="34">
        <v>97600</v>
      </c>
      <c r="I82" s="34">
        <f t="shared" si="1"/>
        <v>93696</v>
      </c>
    </row>
    <row r="83" spans="1:9" ht="14.45" customHeight="1" x14ac:dyDescent="0.25">
      <c r="A83" s="9">
        <v>80</v>
      </c>
      <c r="B83" s="33" t="s">
        <v>353</v>
      </c>
      <c r="C83" s="23" t="s">
        <v>239</v>
      </c>
      <c r="D83" s="25">
        <v>1</v>
      </c>
      <c r="E83" s="6" t="s">
        <v>380</v>
      </c>
      <c r="F83" s="25" t="s">
        <v>313</v>
      </c>
      <c r="G83" s="26" t="s">
        <v>333</v>
      </c>
      <c r="H83" s="34">
        <v>76500</v>
      </c>
      <c r="I83" s="34">
        <f t="shared" si="1"/>
        <v>73440</v>
      </c>
    </row>
    <row r="84" spans="1:9" ht="14.45" customHeight="1" x14ac:dyDescent="0.25">
      <c r="A84" s="9">
        <v>81</v>
      </c>
      <c r="B84" s="33" t="s">
        <v>353</v>
      </c>
      <c r="C84" s="23" t="s">
        <v>240</v>
      </c>
      <c r="D84" s="25">
        <v>3</v>
      </c>
      <c r="E84" s="6" t="s">
        <v>380</v>
      </c>
      <c r="F84" s="25" t="s">
        <v>313</v>
      </c>
      <c r="G84" s="26" t="s">
        <v>333</v>
      </c>
      <c r="H84" s="34">
        <v>3000</v>
      </c>
      <c r="I84" s="34">
        <v>3000</v>
      </c>
    </row>
    <row r="85" spans="1:9" ht="14.45" customHeight="1" x14ac:dyDescent="0.25">
      <c r="A85" s="9">
        <v>82</v>
      </c>
      <c r="B85" s="33" t="s">
        <v>353</v>
      </c>
      <c r="C85" s="23" t="s">
        <v>241</v>
      </c>
      <c r="D85" s="25">
        <f>8+1</f>
        <v>9</v>
      </c>
      <c r="E85" s="6" t="s">
        <v>380</v>
      </c>
      <c r="F85" s="25" t="s">
        <v>313</v>
      </c>
      <c r="G85" s="26" t="s">
        <v>333</v>
      </c>
      <c r="H85" s="34">
        <v>135000</v>
      </c>
      <c r="I85" s="34">
        <f t="shared" si="1"/>
        <v>129600</v>
      </c>
    </row>
    <row r="86" spans="1:9" ht="14.45" customHeight="1" x14ac:dyDescent="0.25">
      <c r="A86" s="9">
        <v>83</v>
      </c>
      <c r="B86" s="33" t="s">
        <v>353</v>
      </c>
      <c r="C86" s="23" t="s">
        <v>242</v>
      </c>
      <c r="D86" s="25">
        <v>32</v>
      </c>
      <c r="E86" s="6" t="s">
        <v>380</v>
      </c>
      <c r="F86" s="25" t="s">
        <v>313</v>
      </c>
      <c r="G86" s="26" t="s">
        <v>333</v>
      </c>
      <c r="H86" s="34">
        <v>1280000</v>
      </c>
      <c r="I86" s="34">
        <f t="shared" si="1"/>
        <v>1228800</v>
      </c>
    </row>
    <row r="87" spans="1:9" ht="14.45" customHeight="1" x14ac:dyDescent="0.25">
      <c r="A87" s="9">
        <v>84</v>
      </c>
      <c r="B87" s="33" t="s">
        <v>353</v>
      </c>
      <c r="C87" s="23" t="s">
        <v>107</v>
      </c>
      <c r="D87" s="25">
        <v>20</v>
      </c>
      <c r="E87" s="6" t="s">
        <v>380</v>
      </c>
      <c r="F87" s="25" t="s">
        <v>313</v>
      </c>
      <c r="G87" s="26" t="s">
        <v>333</v>
      </c>
      <c r="H87" s="34">
        <v>110000</v>
      </c>
      <c r="I87" s="34">
        <f t="shared" si="1"/>
        <v>105600</v>
      </c>
    </row>
    <row r="88" spans="1:9" ht="14.45" customHeight="1" x14ac:dyDescent="0.25">
      <c r="A88" s="9">
        <v>85</v>
      </c>
      <c r="B88" s="33" t="s">
        <v>353</v>
      </c>
      <c r="C88" s="23" t="s">
        <v>243</v>
      </c>
      <c r="D88" s="25">
        <v>9</v>
      </c>
      <c r="E88" s="6" t="s">
        <v>380</v>
      </c>
      <c r="F88" s="25" t="s">
        <v>313</v>
      </c>
      <c r="G88" s="26" t="s">
        <v>333</v>
      </c>
      <c r="H88" s="34">
        <v>728000</v>
      </c>
      <c r="I88" s="34">
        <f t="shared" si="1"/>
        <v>698880</v>
      </c>
    </row>
    <row r="89" spans="1:9" ht="14.45" customHeight="1" x14ac:dyDescent="0.25">
      <c r="A89" s="9">
        <v>86</v>
      </c>
      <c r="B89" s="33" t="s">
        <v>353</v>
      </c>
      <c r="C89" s="23" t="s">
        <v>240</v>
      </c>
      <c r="D89" s="25">
        <v>25</v>
      </c>
      <c r="E89" s="6" t="s">
        <v>380</v>
      </c>
      <c r="F89" s="25" t="s">
        <v>313</v>
      </c>
      <c r="G89" s="26" t="s">
        <v>333</v>
      </c>
      <c r="H89" s="34">
        <v>25000</v>
      </c>
      <c r="I89" s="34">
        <f t="shared" si="1"/>
        <v>24000</v>
      </c>
    </row>
    <row r="90" spans="1:9" ht="14.45" customHeight="1" x14ac:dyDescent="0.25">
      <c r="A90" s="9">
        <v>87</v>
      </c>
      <c r="B90" s="33" t="s">
        <v>353</v>
      </c>
      <c r="C90" s="23" t="s">
        <v>244</v>
      </c>
      <c r="D90" s="25">
        <v>30</v>
      </c>
      <c r="E90" s="6" t="s">
        <v>380</v>
      </c>
      <c r="F90" s="25" t="s">
        <v>313</v>
      </c>
      <c r="G90" s="26" t="s">
        <v>333</v>
      </c>
      <c r="H90" s="34">
        <v>30000</v>
      </c>
      <c r="I90" s="34">
        <f t="shared" si="1"/>
        <v>28800</v>
      </c>
    </row>
    <row r="91" spans="1:9" ht="14.45" customHeight="1" x14ac:dyDescent="0.25">
      <c r="A91" s="9">
        <v>88</v>
      </c>
      <c r="B91" s="33" t="s">
        <v>353</v>
      </c>
      <c r="C91" s="23" t="s">
        <v>245</v>
      </c>
      <c r="D91" s="25">
        <v>1</v>
      </c>
      <c r="E91" s="6" t="s">
        <v>380</v>
      </c>
      <c r="F91" s="25" t="s">
        <v>313</v>
      </c>
      <c r="G91" s="26" t="s">
        <v>333</v>
      </c>
      <c r="H91" s="34">
        <v>132000</v>
      </c>
      <c r="I91" s="34">
        <f t="shared" si="1"/>
        <v>126720</v>
      </c>
    </row>
    <row r="92" spans="1:9" ht="14.45" customHeight="1" x14ac:dyDescent="0.25">
      <c r="A92" s="9">
        <v>89</v>
      </c>
      <c r="B92" s="33" t="s">
        <v>353</v>
      </c>
      <c r="C92" s="23" t="s">
        <v>246</v>
      </c>
      <c r="D92" s="25">
        <v>1</v>
      </c>
      <c r="E92" s="6" t="s">
        <v>380</v>
      </c>
      <c r="F92" s="25" t="s">
        <v>313</v>
      </c>
      <c r="G92" s="26" t="s">
        <v>333</v>
      </c>
      <c r="H92" s="34">
        <v>298000</v>
      </c>
      <c r="I92" s="34">
        <f t="shared" si="1"/>
        <v>286080</v>
      </c>
    </row>
    <row r="93" spans="1:9" ht="14.45" customHeight="1" x14ac:dyDescent="0.25">
      <c r="A93" s="9">
        <v>90</v>
      </c>
      <c r="B93" s="33" t="s">
        <v>353</v>
      </c>
      <c r="C93" s="23" t="s">
        <v>247</v>
      </c>
      <c r="D93" s="25">
        <v>3</v>
      </c>
      <c r="E93" s="6" t="s">
        <v>380</v>
      </c>
      <c r="F93" s="25" t="s">
        <v>313</v>
      </c>
      <c r="G93" s="26" t="s">
        <v>333</v>
      </c>
      <c r="H93" s="34">
        <v>9000</v>
      </c>
      <c r="I93" s="34">
        <v>9000</v>
      </c>
    </row>
    <row r="94" spans="1:9" ht="14.45" customHeight="1" x14ac:dyDescent="0.25">
      <c r="A94" s="9">
        <v>91</v>
      </c>
      <c r="B94" s="33" t="s">
        <v>353</v>
      </c>
      <c r="C94" s="23" t="s">
        <v>55</v>
      </c>
      <c r="D94" s="25">
        <v>1500</v>
      </c>
      <c r="E94" s="6" t="s">
        <v>380</v>
      </c>
      <c r="F94" s="25" t="s">
        <v>313</v>
      </c>
      <c r="G94" s="26" t="s">
        <v>334</v>
      </c>
      <c r="H94" s="34">
        <v>4500000</v>
      </c>
      <c r="I94" s="34">
        <f t="shared" si="1"/>
        <v>4320000</v>
      </c>
    </row>
    <row r="95" spans="1:9" ht="14.45" customHeight="1" x14ac:dyDescent="0.25">
      <c r="A95" s="9">
        <v>92</v>
      </c>
      <c r="B95" s="33" t="s">
        <v>353</v>
      </c>
      <c r="C95" s="23" t="s">
        <v>106</v>
      </c>
      <c r="D95" s="25">
        <v>4540</v>
      </c>
      <c r="E95" s="6" t="s">
        <v>380</v>
      </c>
      <c r="F95" s="25" t="s">
        <v>313</v>
      </c>
      <c r="G95" s="26" t="s">
        <v>334</v>
      </c>
      <c r="H95" s="34">
        <v>2270000</v>
      </c>
      <c r="I95" s="34">
        <f t="shared" si="1"/>
        <v>2179200</v>
      </c>
    </row>
    <row r="96" spans="1:9" ht="14.45" customHeight="1" x14ac:dyDescent="0.25">
      <c r="A96" s="9">
        <v>93</v>
      </c>
      <c r="B96" s="33" t="s">
        <v>353</v>
      </c>
      <c r="C96" s="23" t="s">
        <v>66</v>
      </c>
      <c r="D96" s="25">
        <v>344</v>
      </c>
      <c r="E96" s="6" t="s">
        <v>380</v>
      </c>
      <c r="F96" s="25" t="s">
        <v>313</v>
      </c>
      <c r="G96" s="26" t="s">
        <v>334</v>
      </c>
      <c r="H96" s="34">
        <v>1788800</v>
      </c>
      <c r="I96" s="34">
        <f t="shared" si="1"/>
        <v>1717248</v>
      </c>
    </row>
    <row r="97" spans="1:9" ht="14.45" customHeight="1" x14ac:dyDescent="0.25">
      <c r="A97" s="9">
        <v>94</v>
      </c>
      <c r="B97" s="33" t="s">
        <v>353</v>
      </c>
      <c r="C97" s="23" t="s">
        <v>133</v>
      </c>
      <c r="D97" s="25">
        <v>3124</v>
      </c>
      <c r="E97" s="6" t="s">
        <v>380</v>
      </c>
      <c r="F97" s="25" t="s">
        <v>313</v>
      </c>
      <c r="G97" s="26" t="s">
        <v>334</v>
      </c>
      <c r="H97" s="34">
        <v>2499200</v>
      </c>
      <c r="I97" s="34">
        <f t="shared" si="1"/>
        <v>2399232</v>
      </c>
    </row>
    <row r="98" spans="1:9" ht="14.45" customHeight="1" x14ac:dyDescent="0.25">
      <c r="A98" s="9">
        <v>95</v>
      </c>
      <c r="B98" s="33" t="s">
        <v>353</v>
      </c>
      <c r="C98" s="23" t="s">
        <v>248</v>
      </c>
      <c r="D98" s="25">
        <v>200</v>
      </c>
      <c r="E98" s="6" t="s">
        <v>380</v>
      </c>
      <c r="F98" s="25" t="s">
        <v>313</v>
      </c>
      <c r="G98" s="26" t="s">
        <v>334</v>
      </c>
      <c r="H98" s="34">
        <v>1000000</v>
      </c>
      <c r="I98" s="34">
        <f t="shared" si="1"/>
        <v>960000</v>
      </c>
    </row>
    <row r="99" spans="1:9" ht="14.45" customHeight="1" x14ac:dyDescent="0.25">
      <c r="A99" s="9">
        <v>96</v>
      </c>
      <c r="B99" s="33" t="s">
        <v>353</v>
      </c>
      <c r="C99" s="23" t="s">
        <v>249</v>
      </c>
      <c r="D99" s="25">
        <v>1400</v>
      </c>
      <c r="E99" s="6" t="s">
        <v>380</v>
      </c>
      <c r="F99" s="25" t="s">
        <v>313</v>
      </c>
      <c r="G99" s="26" t="s">
        <v>334</v>
      </c>
      <c r="H99" s="34">
        <v>700000</v>
      </c>
      <c r="I99" s="34">
        <f t="shared" si="1"/>
        <v>672000</v>
      </c>
    </row>
    <row r="100" spans="1:9" ht="14.45" customHeight="1" x14ac:dyDescent="0.25">
      <c r="A100" s="9">
        <v>97</v>
      </c>
      <c r="B100" s="33" t="s">
        <v>353</v>
      </c>
      <c r="C100" s="23" t="s">
        <v>366</v>
      </c>
      <c r="D100" s="25">
        <f>50+288</f>
        <v>338</v>
      </c>
      <c r="E100" s="6" t="s">
        <v>380</v>
      </c>
      <c r="F100" s="25" t="s">
        <v>313</v>
      </c>
      <c r="G100" s="26" t="s">
        <v>334</v>
      </c>
      <c r="H100" s="34">
        <v>1723800</v>
      </c>
      <c r="I100" s="34">
        <f t="shared" si="1"/>
        <v>1654848</v>
      </c>
    </row>
    <row r="101" spans="1:9" ht="14.45" customHeight="1" x14ac:dyDescent="0.25">
      <c r="A101" s="9">
        <v>98</v>
      </c>
      <c r="B101" s="33" t="s">
        <v>353</v>
      </c>
      <c r="C101" s="23" t="s">
        <v>136</v>
      </c>
      <c r="D101" s="25">
        <f>15+66+156+120+2+3</f>
        <v>362</v>
      </c>
      <c r="E101" s="6" t="s">
        <v>380</v>
      </c>
      <c r="F101" s="25" t="s">
        <v>313</v>
      </c>
      <c r="G101" s="26" t="s">
        <v>334</v>
      </c>
      <c r="H101" s="34">
        <v>1520400</v>
      </c>
      <c r="I101" s="34">
        <f t="shared" si="1"/>
        <v>1459584</v>
      </c>
    </row>
    <row r="102" spans="1:9" ht="14.45" customHeight="1" x14ac:dyDescent="0.25">
      <c r="A102" s="9">
        <v>99</v>
      </c>
      <c r="B102" s="33" t="s">
        <v>353</v>
      </c>
      <c r="C102" s="23" t="s">
        <v>107</v>
      </c>
      <c r="D102" s="25">
        <v>5</v>
      </c>
      <c r="E102" s="6" t="s">
        <v>380</v>
      </c>
      <c r="F102" s="25" t="s">
        <v>313</v>
      </c>
      <c r="G102" s="26" t="s">
        <v>334</v>
      </c>
      <c r="H102" s="34">
        <v>40000</v>
      </c>
      <c r="I102" s="34">
        <f t="shared" si="1"/>
        <v>38400</v>
      </c>
    </row>
    <row r="103" spans="1:9" ht="14.45" customHeight="1" x14ac:dyDescent="0.25">
      <c r="A103" s="9">
        <v>100</v>
      </c>
      <c r="B103" s="33" t="s">
        <v>353</v>
      </c>
      <c r="C103" s="23" t="s">
        <v>250</v>
      </c>
      <c r="D103" s="25">
        <v>6</v>
      </c>
      <c r="E103" s="6" t="s">
        <v>380</v>
      </c>
      <c r="F103" s="25" t="s">
        <v>313</v>
      </c>
      <c r="G103" s="26" t="s">
        <v>334</v>
      </c>
      <c r="H103" s="34">
        <v>48000</v>
      </c>
      <c r="I103" s="34">
        <f t="shared" si="1"/>
        <v>46080</v>
      </c>
    </row>
    <row r="104" spans="1:9" ht="14.45" customHeight="1" x14ac:dyDescent="0.25">
      <c r="A104" s="9">
        <v>101</v>
      </c>
      <c r="B104" s="33" t="s">
        <v>353</v>
      </c>
      <c r="C104" s="23" t="s">
        <v>70</v>
      </c>
      <c r="D104" s="25">
        <v>30</v>
      </c>
      <c r="E104" s="6" t="s">
        <v>380</v>
      </c>
      <c r="F104" s="25" t="s">
        <v>313</v>
      </c>
      <c r="G104" s="26" t="s">
        <v>334</v>
      </c>
      <c r="H104" s="34">
        <v>240000</v>
      </c>
      <c r="I104" s="34">
        <f t="shared" si="1"/>
        <v>230400</v>
      </c>
    </row>
    <row r="105" spans="1:9" ht="14.45" customHeight="1" x14ac:dyDescent="0.25">
      <c r="A105" s="9">
        <v>102</v>
      </c>
      <c r="B105" s="33" t="s">
        <v>353</v>
      </c>
      <c r="C105" s="23" t="s">
        <v>135</v>
      </c>
      <c r="D105" s="25">
        <v>1680</v>
      </c>
      <c r="E105" s="6" t="s">
        <v>380</v>
      </c>
      <c r="F105" s="25" t="s">
        <v>313</v>
      </c>
      <c r="G105" s="26" t="s">
        <v>334</v>
      </c>
      <c r="H105" s="34">
        <v>4704000</v>
      </c>
      <c r="I105" s="34">
        <f t="shared" si="1"/>
        <v>4515840</v>
      </c>
    </row>
    <row r="106" spans="1:9" ht="14.45" customHeight="1" thickBot="1" x14ac:dyDescent="0.3">
      <c r="A106" s="36">
        <v>103</v>
      </c>
      <c r="B106" s="37" t="s">
        <v>353</v>
      </c>
      <c r="C106" s="38" t="s">
        <v>218</v>
      </c>
      <c r="D106" s="39">
        <v>4</v>
      </c>
      <c r="E106" s="43" t="s">
        <v>380</v>
      </c>
      <c r="F106" s="39" t="s">
        <v>313</v>
      </c>
      <c r="G106" s="41" t="s">
        <v>334</v>
      </c>
      <c r="H106" s="42">
        <v>175000</v>
      </c>
      <c r="I106" s="42">
        <f t="shared" si="1"/>
        <v>168000</v>
      </c>
    </row>
    <row r="107" spans="1:9" ht="14.45" customHeight="1" thickBot="1" x14ac:dyDescent="0.3">
      <c r="A107" s="46"/>
      <c r="B107" s="47"/>
      <c r="C107" s="48"/>
      <c r="D107" s="66">
        <f>SUM(D4:D106)</f>
        <v>25628</v>
      </c>
      <c r="E107" s="79" t="s">
        <v>384</v>
      </c>
      <c r="F107" s="80"/>
      <c r="G107" s="81"/>
      <c r="H107" s="49"/>
      <c r="I107" s="50">
        <f>SUM(I4:I106)</f>
        <v>767868059.20000005</v>
      </c>
    </row>
    <row r="108" spans="1:9" ht="3.95" customHeight="1" thickBot="1" x14ac:dyDescent="0.3">
      <c r="A108" s="76"/>
      <c r="B108" s="77"/>
      <c r="C108" s="77"/>
      <c r="D108" s="77"/>
      <c r="E108" s="77"/>
      <c r="F108" s="77"/>
      <c r="G108" s="77"/>
      <c r="H108" s="77"/>
      <c r="I108" s="78"/>
    </row>
    <row r="109" spans="1:9" ht="14.45" customHeight="1" x14ac:dyDescent="0.25">
      <c r="A109" s="10">
        <v>104</v>
      </c>
      <c r="B109" s="32" t="s">
        <v>353</v>
      </c>
      <c r="C109" s="30" t="s">
        <v>251</v>
      </c>
      <c r="D109" s="31">
        <f>29+42+14+18</f>
        <v>103</v>
      </c>
      <c r="E109" s="6" t="s">
        <v>380</v>
      </c>
      <c r="F109" s="31" t="s">
        <v>335</v>
      </c>
      <c r="G109" s="31" t="s">
        <v>323</v>
      </c>
      <c r="H109" s="34">
        <v>9563550</v>
      </c>
      <c r="I109" s="34">
        <f>H109*0.55</f>
        <v>5259952.5</v>
      </c>
    </row>
    <row r="110" spans="1:9" ht="14.45" customHeight="1" x14ac:dyDescent="0.25">
      <c r="A110" s="9">
        <v>105</v>
      </c>
      <c r="B110" s="33" t="s">
        <v>353</v>
      </c>
      <c r="C110" s="23" t="s">
        <v>252</v>
      </c>
      <c r="D110" s="25">
        <v>115</v>
      </c>
      <c r="E110" s="6" t="s">
        <v>380</v>
      </c>
      <c r="F110" s="25" t="s">
        <v>335</v>
      </c>
      <c r="G110" s="25" t="s">
        <v>323</v>
      </c>
      <c r="H110" s="34">
        <v>7245000</v>
      </c>
      <c r="I110" s="34">
        <f t="shared" ref="I110:I173" si="2">H110*0.55</f>
        <v>3984750.0000000005</v>
      </c>
    </row>
    <row r="111" spans="1:9" ht="14.45" customHeight="1" x14ac:dyDescent="0.25">
      <c r="A111" s="9">
        <v>106</v>
      </c>
      <c r="B111" s="33" t="s">
        <v>353</v>
      </c>
      <c r="C111" s="23" t="s">
        <v>253</v>
      </c>
      <c r="D111" s="25">
        <v>10</v>
      </c>
      <c r="E111" s="6" t="s">
        <v>380</v>
      </c>
      <c r="F111" s="25" t="s">
        <v>335</v>
      </c>
      <c r="G111" s="25" t="s">
        <v>323</v>
      </c>
      <c r="H111" s="34">
        <v>630000</v>
      </c>
      <c r="I111" s="34">
        <f t="shared" si="2"/>
        <v>346500</v>
      </c>
    </row>
    <row r="112" spans="1:9" ht="14.45" customHeight="1" x14ac:dyDescent="0.25">
      <c r="A112" s="9">
        <v>107</v>
      </c>
      <c r="B112" s="33" t="s">
        <v>353</v>
      </c>
      <c r="C112" s="23" t="s">
        <v>254</v>
      </c>
      <c r="D112" s="25">
        <f>13+29+33</f>
        <v>75</v>
      </c>
      <c r="E112" s="6" t="s">
        <v>380</v>
      </c>
      <c r="F112" s="25" t="s">
        <v>335</v>
      </c>
      <c r="G112" s="25" t="s">
        <v>323</v>
      </c>
      <c r="H112" s="34">
        <v>8100000</v>
      </c>
      <c r="I112" s="34">
        <f t="shared" si="2"/>
        <v>4455000</v>
      </c>
    </row>
    <row r="113" spans="1:9" ht="14.45" customHeight="1" x14ac:dyDescent="0.25">
      <c r="A113" s="9">
        <v>108</v>
      </c>
      <c r="B113" s="33" t="s">
        <v>353</v>
      </c>
      <c r="C113" s="23" t="s">
        <v>255</v>
      </c>
      <c r="D113" s="25">
        <v>62</v>
      </c>
      <c r="E113" s="6" t="s">
        <v>380</v>
      </c>
      <c r="F113" s="25" t="s">
        <v>335</v>
      </c>
      <c r="G113" s="25" t="s">
        <v>323</v>
      </c>
      <c r="H113" s="34">
        <v>4278000</v>
      </c>
      <c r="I113" s="34">
        <f t="shared" si="2"/>
        <v>2352900</v>
      </c>
    </row>
    <row r="114" spans="1:9" ht="14.45" customHeight="1" x14ac:dyDescent="0.25">
      <c r="A114" s="9">
        <v>109</v>
      </c>
      <c r="B114" s="33" t="s">
        <v>353</v>
      </c>
      <c r="C114" s="23" t="s">
        <v>256</v>
      </c>
      <c r="D114" s="25">
        <v>10</v>
      </c>
      <c r="E114" s="6" t="s">
        <v>380</v>
      </c>
      <c r="F114" s="25" t="s">
        <v>335</v>
      </c>
      <c r="G114" s="25" t="s">
        <v>323</v>
      </c>
      <c r="H114" s="34">
        <v>690000</v>
      </c>
      <c r="I114" s="34">
        <f t="shared" si="2"/>
        <v>379500.00000000006</v>
      </c>
    </row>
    <row r="115" spans="1:9" ht="14.45" customHeight="1" x14ac:dyDescent="0.25">
      <c r="A115" s="9">
        <v>110</v>
      </c>
      <c r="B115" s="33" t="s">
        <v>353</v>
      </c>
      <c r="C115" s="23" t="s">
        <v>257</v>
      </c>
      <c r="D115" s="25">
        <v>6</v>
      </c>
      <c r="E115" s="6" t="s">
        <v>380</v>
      </c>
      <c r="F115" s="25" t="s">
        <v>335</v>
      </c>
      <c r="G115" s="25" t="s">
        <v>323</v>
      </c>
      <c r="H115" s="34">
        <v>733500</v>
      </c>
      <c r="I115" s="34">
        <f t="shared" si="2"/>
        <v>403425.00000000006</v>
      </c>
    </row>
    <row r="116" spans="1:9" ht="14.45" customHeight="1" x14ac:dyDescent="0.25">
      <c r="A116" s="9">
        <v>111</v>
      </c>
      <c r="B116" s="33" t="s">
        <v>353</v>
      </c>
      <c r="C116" s="23" t="s">
        <v>258</v>
      </c>
      <c r="D116" s="25">
        <v>1</v>
      </c>
      <c r="E116" s="6" t="s">
        <v>380</v>
      </c>
      <c r="F116" s="25" t="s">
        <v>335</v>
      </c>
      <c r="G116" s="25" t="s">
        <v>323</v>
      </c>
      <c r="H116" s="34">
        <v>87600</v>
      </c>
      <c r="I116" s="34">
        <f t="shared" si="2"/>
        <v>48180.000000000007</v>
      </c>
    </row>
    <row r="117" spans="1:9" ht="14.45" customHeight="1" x14ac:dyDescent="0.25">
      <c r="A117" s="9">
        <v>112</v>
      </c>
      <c r="B117" s="33" t="s">
        <v>353</v>
      </c>
      <c r="C117" s="23" t="s">
        <v>259</v>
      </c>
      <c r="D117" s="25">
        <f>151+42</f>
        <v>193</v>
      </c>
      <c r="E117" s="6" t="s">
        <v>380</v>
      </c>
      <c r="F117" s="25" t="s">
        <v>335</v>
      </c>
      <c r="G117" s="25" t="s">
        <v>336</v>
      </c>
      <c r="H117" s="34">
        <v>965000</v>
      </c>
      <c r="I117" s="34">
        <f t="shared" si="2"/>
        <v>530750</v>
      </c>
    </row>
    <row r="118" spans="1:9" ht="14.45" customHeight="1" x14ac:dyDescent="0.25">
      <c r="A118" s="9">
        <v>113</v>
      </c>
      <c r="B118" s="33" t="s">
        <v>353</v>
      </c>
      <c r="C118" s="23" t="s">
        <v>260</v>
      </c>
      <c r="D118" s="25">
        <v>78</v>
      </c>
      <c r="E118" s="6" t="s">
        <v>380</v>
      </c>
      <c r="F118" s="25" t="s">
        <v>335</v>
      </c>
      <c r="G118" s="25" t="s">
        <v>336</v>
      </c>
      <c r="H118" s="34">
        <v>1404000</v>
      </c>
      <c r="I118" s="34">
        <f t="shared" si="2"/>
        <v>772200.00000000012</v>
      </c>
    </row>
    <row r="119" spans="1:9" ht="14.45" customHeight="1" x14ac:dyDescent="0.25">
      <c r="A119" s="9">
        <v>114</v>
      </c>
      <c r="B119" s="33" t="s">
        <v>353</v>
      </c>
      <c r="C119" s="23" t="s">
        <v>261</v>
      </c>
      <c r="D119" s="25">
        <v>112</v>
      </c>
      <c r="E119" s="6" t="s">
        <v>380</v>
      </c>
      <c r="F119" s="25" t="s">
        <v>335</v>
      </c>
      <c r="G119" s="25" t="s">
        <v>336</v>
      </c>
      <c r="H119" s="34">
        <v>560000</v>
      </c>
      <c r="I119" s="34">
        <f t="shared" si="2"/>
        <v>308000</v>
      </c>
    </row>
    <row r="120" spans="1:9" ht="14.45" customHeight="1" x14ac:dyDescent="0.25">
      <c r="A120" s="9">
        <v>115</v>
      </c>
      <c r="B120" s="33" t="s">
        <v>353</v>
      </c>
      <c r="C120" s="23" t="s">
        <v>262</v>
      </c>
      <c r="D120" s="25">
        <v>22</v>
      </c>
      <c r="E120" s="6" t="s">
        <v>380</v>
      </c>
      <c r="F120" s="25" t="s">
        <v>335</v>
      </c>
      <c r="G120" s="25" t="s">
        <v>336</v>
      </c>
      <c r="H120" s="34">
        <v>1276000</v>
      </c>
      <c r="I120" s="34">
        <f t="shared" si="2"/>
        <v>701800</v>
      </c>
    </row>
    <row r="121" spans="1:9" ht="14.45" customHeight="1" x14ac:dyDescent="0.25">
      <c r="A121" s="9">
        <v>116</v>
      </c>
      <c r="B121" s="33" t="s">
        <v>353</v>
      </c>
      <c r="C121" s="23" t="s">
        <v>263</v>
      </c>
      <c r="D121" s="25">
        <v>17</v>
      </c>
      <c r="E121" s="6" t="s">
        <v>380</v>
      </c>
      <c r="F121" s="25" t="s">
        <v>335</v>
      </c>
      <c r="G121" s="25" t="s">
        <v>336</v>
      </c>
      <c r="H121" s="34">
        <v>374000</v>
      </c>
      <c r="I121" s="34">
        <f t="shared" si="2"/>
        <v>205700.00000000003</v>
      </c>
    </row>
    <row r="122" spans="1:9" ht="14.45" customHeight="1" x14ac:dyDescent="0.25">
      <c r="A122" s="9">
        <v>117</v>
      </c>
      <c r="B122" s="33" t="s">
        <v>353</v>
      </c>
      <c r="C122" s="23" t="s">
        <v>264</v>
      </c>
      <c r="D122" s="25">
        <v>54</v>
      </c>
      <c r="E122" s="6" t="s">
        <v>380</v>
      </c>
      <c r="F122" s="25" t="s">
        <v>335</v>
      </c>
      <c r="G122" s="25" t="s">
        <v>336</v>
      </c>
      <c r="H122" s="34">
        <v>324000</v>
      </c>
      <c r="I122" s="34">
        <f t="shared" si="2"/>
        <v>178200</v>
      </c>
    </row>
    <row r="123" spans="1:9" ht="14.45" customHeight="1" x14ac:dyDescent="0.25">
      <c r="A123" s="9">
        <v>118</v>
      </c>
      <c r="B123" s="33" t="s">
        <v>353</v>
      </c>
      <c r="C123" s="23" t="s">
        <v>265</v>
      </c>
      <c r="D123" s="25">
        <v>30</v>
      </c>
      <c r="E123" s="6" t="s">
        <v>380</v>
      </c>
      <c r="F123" s="25" t="s">
        <v>335</v>
      </c>
      <c r="G123" s="25" t="s">
        <v>336</v>
      </c>
      <c r="H123" s="34">
        <v>180000</v>
      </c>
      <c r="I123" s="34">
        <f t="shared" si="2"/>
        <v>99000.000000000015</v>
      </c>
    </row>
    <row r="124" spans="1:9" ht="14.45" customHeight="1" x14ac:dyDescent="0.25">
      <c r="A124" s="9">
        <v>119</v>
      </c>
      <c r="B124" s="33" t="s">
        <v>353</v>
      </c>
      <c r="C124" s="23" t="s">
        <v>266</v>
      </c>
      <c r="D124" s="25">
        <v>7</v>
      </c>
      <c r="E124" s="6" t="s">
        <v>380</v>
      </c>
      <c r="F124" s="25" t="s">
        <v>335</v>
      </c>
      <c r="G124" s="25" t="s">
        <v>336</v>
      </c>
      <c r="H124" s="34">
        <v>42000</v>
      </c>
      <c r="I124" s="34">
        <f t="shared" si="2"/>
        <v>23100.000000000004</v>
      </c>
    </row>
    <row r="125" spans="1:9" ht="14.45" customHeight="1" x14ac:dyDescent="0.25">
      <c r="A125" s="9">
        <v>120</v>
      </c>
      <c r="B125" s="33" t="s">
        <v>353</v>
      </c>
      <c r="C125" s="23" t="s">
        <v>267</v>
      </c>
      <c r="D125" s="25">
        <f>43+3+4+2</f>
        <v>52</v>
      </c>
      <c r="E125" s="6" t="s">
        <v>380</v>
      </c>
      <c r="F125" s="25" t="s">
        <v>335</v>
      </c>
      <c r="G125" s="25" t="s">
        <v>336</v>
      </c>
      <c r="H125" s="34">
        <v>754000</v>
      </c>
      <c r="I125" s="34">
        <f t="shared" si="2"/>
        <v>414700.00000000006</v>
      </c>
    </row>
    <row r="126" spans="1:9" ht="14.45" customHeight="1" x14ac:dyDescent="0.25">
      <c r="A126" s="9">
        <v>121</v>
      </c>
      <c r="B126" s="33" t="s">
        <v>353</v>
      </c>
      <c r="C126" s="23" t="s">
        <v>268</v>
      </c>
      <c r="D126" s="25">
        <f>7+28+2</f>
        <v>37</v>
      </c>
      <c r="E126" s="6" t="s">
        <v>380</v>
      </c>
      <c r="F126" s="25" t="s">
        <v>335</v>
      </c>
      <c r="G126" s="25" t="s">
        <v>336</v>
      </c>
      <c r="H126" s="34">
        <v>222000</v>
      </c>
      <c r="I126" s="34">
        <f t="shared" si="2"/>
        <v>122100.00000000001</v>
      </c>
    </row>
    <row r="127" spans="1:9" ht="14.45" customHeight="1" x14ac:dyDescent="0.25">
      <c r="A127" s="9">
        <v>122</v>
      </c>
      <c r="B127" s="33" t="s">
        <v>353</v>
      </c>
      <c r="C127" s="23" t="s">
        <v>269</v>
      </c>
      <c r="D127" s="25">
        <v>8</v>
      </c>
      <c r="E127" s="6" t="s">
        <v>380</v>
      </c>
      <c r="F127" s="25" t="s">
        <v>335</v>
      </c>
      <c r="G127" s="25" t="s">
        <v>336</v>
      </c>
      <c r="H127" s="34">
        <v>116000</v>
      </c>
      <c r="I127" s="34">
        <f t="shared" si="2"/>
        <v>63800.000000000007</v>
      </c>
    </row>
    <row r="128" spans="1:9" ht="14.45" customHeight="1" x14ac:dyDescent="0.25">
      <c r="A128" s="9">
        <v>123</v>
      </c>
      <c r="B128" s="33" t="s">
        <v>353</v>
      </c>
      <c r="C128" s="23" t="s">
        <v>270</v>
      </c>
      <c r="D128" s="25">
        <v>4</v>
      </c>
      <c r="E128" s="6" t="s">
        <v>380</v>
      </c>
      <c r="F128" s="25" t="s">
        <v>335</v>
      </c>
      <c r="G128" s="25" t="s">
        <v>336</v>
      </c>
      <c r="H128" s="34">
        <v>100000</v>
      </c>
      <c r="I128" s="34">
        <f t="shared" si="2"/>
        <v>55000.000000000007</v>
      </c>
    </row>
    <row r="129" spans="1:9" ht="14.45" customHeight="1" x14ac:dyDescent="0.25">
      <c r="A129" s="9">
        <v>124</v>
      </c>
      <c r="B129" s="33" t="s">
        <v>353</v>
      </c>
      <c r="C129" s="23" t="s">
        <v>271</v>
      </c>
      <c r="D129" s="25">
        <f>17+3+1</f>
        <v>21</v>
      </c>
      <c r="E129" s="6" t="s">
        <v>380</v>
      </c>
      <c r="F129" s="25" t="s">
        <v>335</v>
      </c>
      <c r="G129" s="25" t="s">
        <v>336</v>
      </c>
      <c r="H129" s="34">
        <v>105000</v>
      </c>
      <c r="I129" s="34">
        <f t="shared" si="2"/>
        <v>57750.000000000007</v>
      </c>
    </row>
    <row r="130" spans="1:9" ht="14.45" customHeight="1" x14ac:dyDescent="0.25">
      <c r="A130" s="9">
        <v>125</v>
      </c>
      <c r="B130" s="33" t="s">
        <v>353</v>
      </c>
      <c r="C130" s="23" t="s">
        <v>373</v>
      </c>
      <c r="D130" s="25">
        <v>17</v>
      </c>
      <c r="E130" s="6" t="s">
        <v>380</v>
      </c>
      <c r="F130" s="25" t="s">
        <v>335</v>
      </c>
      <c r="G130" s="25" t="s">
        <v>336</v>
      </c>
      <c r="H130" s="34">
        <v>544000</v>
      </c>
      <c r="I130" s="34">
        <f t="shared" si="2"/>
        <v>299200</v>
      </c>
    </row>
    <row r="131" spans="1:9" ht="14.45" customHeight="1" x14ac:dyDescent="0.25">
      <c r="A131" s="9">
        <v>126</v>
      </c>
      <c r="B131" s="33" t="s">
        <v>353</v>
      </c>
      <c r="C131" s="23" t="s">
        <v>374</v>
      </c>
      <c r="D131" s="25">
        <f>175+2</f>
        <v>177</v>
      </c>
      <c r="E131" s="6" t="s">
        <v>380</v>
      </c>
      <c r="F131" s="25" t="s">
        <v>335</v>
      </c>
      <c r="G131" s="25" t="s">
        <v>336</v>
      </c>
      <c r="H131" s="34">
        <v>4956000</v>
      </c>
      <c r="I131" s="34">
        <f t="shared" si="2"/>
        <v>2725800</v>
      </c>
    </row>
    <row r="132" spans="1:9" ht="14.45" customHeight="1" x14ac:dyDescent="0.25">
      <c r="A132" s="9">
        <v>127</v>
      </c>
      <c r="B132" s="33" t="s">
        <v>353</v>
      </c>
      <c r="C132" s="23" t="s">
        <v>272</v>
      </c>
      <c r="D132" s="25">
        <f>140+3</f>
        <v>143</v>
      </c>
      <c r="E132" s="6" t="s">
        <v>380</v>
      </c>
      <c r="F132" s="25" t="s">
        <v>335</v>
      </c>
      <c r="G132" s="25" t="s">
        <v>336</v>
      </c>
      <c r="H132" s="34">
        <v>2574000</v>
      </c>
      <c r="I132" s="34">
        <f t="shared" si="2"/>
        <v>1415700</v>
      </c>
    </row>
    <row r="133" spans="1:9" ht="14.45" customHeight="1" x14ac:dyDescent="0.25">
      <c r="A133" s="9">
        <v>128</v>
      </c>
      <c r="B133" s="33" t="s">
        <v>353</v>
      </c>
      <c r="C133" s="23" t="s">
        <v>273</v>
      </c>
      <c r="D133" s="25">
        <v>6</v>
      </c>
      <c r="E133" s="6" t="s">
        <v>380</v>
      </c>
      <c r="F133" s="25" t="s">
        <v>335</v>
      </c>
      <c r="G133" s="25" t="s">
        <v>336</v>
      </c>
      <c r="H133" s="34">
        <v>306000</v>
      </c>
      <c r="I133" s="34">
        <f t="shared" si="2"/>
        <v>168300</v>
      </c>
    </row>
    <row r="134" spans="1:9" ht="14.45" customHeight="1" x14ac:dyDescent="0.25">
      <c r="A134" s="9">
        <v>129</v>
      </c>
      <c r="B134" s="33" t="s">
        <v>353</v>
      </c>
      <c r="C134" s="23" t="s">
        <v>274</v>
      </c>
      <c r="D134" s="25">
        <v>7</v>
      </c>
      <c r="E134" s="6" t="s">
        <v>380</v>
      </c>
      <c r="F134" s="25" t="s">
        <v>335</v>
      </c>
      <c r="G134" s="25" t="s">
        <v>336</v>
      </c>
      <c r="H134" s="34">
        <v>285000</v>
      </c>
      <c r="I134" s="34">
        <f t="shared" si="2"/>
        <v>156750</v>
      </c>
    </row>
    <row r="135" spans="1:9" ht="14.45" customHeight="1" x14ac:dyDescent="0.25">
      <c r="A135" s="9">
        <v>130</v>
      </c>
      <c r="B135" s="33" t="s">
        <v>353</v>
      </c>
      <c r="C135" s="23" t="s">
        <v>275</v>
      </c>
      <c r="D135" s="25">
        <v>4</v>
      </c>
      <c r="E135" s="6" t="s">
        <v>380</v>
      </c>
      <c r="F135" s="25" t="s">
        <v>335</v>
      </c>
      <c r="G135" s="25" t="s">
        <v>336</v>
      </c>
      <c r="H135" s="34">
        <v>104000</v>
      </c>
      <c r="I135" s="34">
        <f t="shared" si="2"/>
        <v>57200.000000000007</v>
      </c>
    </row>
    <row r="136" spans="1:9" ht="14.45" customHeight="1" x14ac:dyDescent="0.25">
      <c r="A136" s="9">
        <v>131</v>
      </c>
      <c r="B136" s="33" t="s">
        <v>353</v>
      </c>
      <c r="C136" s="23" t="s">
        <v>276</v>
      </c>
      <c r="D136" s="25">
        <v>12</v>
      </c>
      <c r="E136" s="6" t="s">
        <v>380</v>
      </c>
      <c r="F136" s="25" t="s">
        <v>335</v>
      </c>
      <c r="G136" s="25" t="s">
        <v>336</v>
      </c>
      <c r="H136" s="34">
        <v>414000</v>
      </c>
      <c r="I136" s="34">
        <f t="shared" si="2"/>
        <v>227700.00000000003</v>
      </c>
    </row>
    <row r="137" spans="1:9" ht="14.45" customHeight="1" x14ac:dyDescent="0.25">
      <c r="A137" s="9">
        <v>132</v>
      </c>
      <c r="B137" s="33" t="s">
        <v>353</v>
      </c>
      <c r="C137" s="23" t="s">
        <v>277</v>
      </c>
      <c r="D137" s="25">
        <v>387</v>
      </c>
      <c r="E137" s="6" t="s">
        <v>380</v>
      </c>
      <c r="F137" s="25" t="s">
        <v>335</v>
      </c>
      <c r="G137" s="25" t="s">
        <v>337</v>
      </c>
      <c r="H137" s="34">
        <v>9907200</v>
      </c>
      <c r="I137" s="34">
        <f t="shared" si="2"/>
        <v>5448960</v>
      </c>
    </row>
    <row r="138" spans="1:9" ht="14.45" customHeight="1" x14ac:dyDescent="0.25">
      <c r="A138" s="9">
        <v>133</v>
      </c>
      <c r="B138" s="33" t="s">
        <v>353</v>
      </c>
      <c r="C138" s="23" t="s">
        <v>27</v>
      </c>
      <c r="D138" s="25">
        <v>2002</v>
      </c>
      <c r="E138" s="6" t="s">
        <v>380</v>
      </c>
      <c r="F138" s="25" t="s">
        <v>335</v>
      </c>
      <c r="G138" s="25" t="s">
        <v>337</v>
      </c>
      <c r="H138" s="34">
        <v>56056000</v>
      </c>
      <c r="I138" s="34">
        <f t="shared" si="2"/>
        <v>30830800.000000004</v>
      </c>
    </row>
    <row r="139" spans="1:9" ht="14.45" customHeight="1" x14ac:dyDescent="0.25">
      <c r="A139" s="9">
        <v>134</v>
      </c>
      <c r="B139" s="33" t="s">
        <v>353</v>
      </c>
      <c r="C139" s="23" t="s">
        <v>278</v>
      </c>
      <c r="D139" s="25">
        <v>239</v>
      </c>
      <c r="E139" s="6" t="s">
        <v>380</v>
      </c>
      <c r="F139" s="25" t="s">
        <v>335</v>
      </c>
      <c r="G139" s="25" t="s">
        <v>337</v>
      </c>
      <c r="H139" s="34">
        <v>7170000</v>
      </c>
      <c r="I139" s="34">
        <f t="shared" si="2"/>
        <v>3943500.0000000005</v>
      </c>
    </row>
    <row r="140" spans="1:9" ht="14.45" customHeight="1" x14ac:dyDescent="0.25">
      <c r="A140" s="9">
        <v>135</v>
      </c>
      <c r="B140" s="33" t="s">
        <v>353</v>
      </c>
      <c r="C140" s="23" t="s">
        <v>279</v>
      </c>
      <c r="D140" s="25">
        <v>64</v>
      </c>
      <c r="E140" s="6" t="s">
        <v>380</v>
      </c>
      <c r="F140" s="25" t="s">
        <v>335</v>
      </c>
      <c r="G140" s="25" t="s">
        <v>337</v>
      </c>
      <c r="H140" s="34">
        <v>1600000</v>
      </c>
      <c r="I140" s="34">
        <f t="shared" si="2"/>
        <v>880000.00000000012</v>
      </c>
    </row>
    <row r="141" spans="1:9" ht="14.45" customHeight="1" x14ac:dyDescent="0.25">
      <c r="A141" s="9">
        <v>136</v>
      </c>
      <c r="B141" s="33" t="s">
        <v>353</v>
      </c>
      <c r="C141" s="23" t="s">
        <v>280</v>
      </c>
      <c r="D141" s="25">
        <v>58</v>
      </c>
      <c r="E141" s="6" t="s">
        <v>380</v>
      </c>
      <c r="F141" s="25" t="s">
        <v>335</v>
      </c>
      <c r="G141" s="25" t="s">
        <v>337</v>
      </c>
      <c r="H141" s="34">
        <v>696000</v>
      </c>
      <c r="I141" s="34">
        <f t="shared" si="2"/>
        <v>382800.00000000006</v>
      </c>
    </row>
    <row r="142" spans="1:9" ht="14.45" customHeight="1" x14ac:dyDescent="0.25">
      <c r="A142" s="9">
        <v>137</v>
      </c>
      <c r="B142" s="33" t="s">
        <v>353</v>
      </c>
      <c r="C142" s="23" t="s">
        <v>281</v>
      </c>
      <c r="D142" s="25">
        <v>162</v>
      </c>
      <c r="E142" s="6" t="s">
        <v>380</v>
      </c>
      <c r="F142" s="25" t="s">
        <v>335</v>
      </c>
      <c r="G142" s="25" t="s">
        <v>337</v>
      </c>
      <c r="H142" s="34">
        <v>1620000</v>
      </c>
      <c r="I142" s="34">
        <f t="shared" si="2"/>
        <v>891000.00000000012</v>
      </c>
    </row>
    <row r="143" spans="1:9" ht="14.45" customHeight="1" x14ac:dyDescent="0.25">
      <c r="A143" s="9">
        <v>138</v>
      </c>
      <c r="B143" s="33" t="s">
        <v>353</v>
      </c>
      <c r="C143" s="23" t="s">
        <v>178</v>
      </c>
      <c r="D143" s="25">
        <v>102</v>
      </c>
      <c r="E143" s="6" t="s">
        <v>380</v>
      </c>
      <c r="F143" s="25" t="s">
        <v>335</v>
      </c>
      <c r="G143" s="25" t="s">
        <v>337</v>
      </c>
      <c r="H143" s="34">
        <v>1224000</v>
      </c>
      <c r="I143" s="34">
        <f t="shared" si="2"/>
        <v>673200</v>
      </c>
    </row>
    <row r="144" spans="1:9" ht="14.45" customHeight="1" x14ac:dyDescent="0.25">
      <c r="A144" s="9">
        <v>139</v>
      </c>
      <c r="B144" s="33" t="s">
        <v>353</v>
      </c>
      <c r="C144" s="23" t="s">
        <v>282</v>
      </c>
      <c r="D144" s="25">
        <v>8</v>
      </c>
      <c r="E144" s="6" t="s">
        <v>380</v>
      </c>
      <c r="F144" s="25" t="s">
        <v>335</v>
      </c>
      <c r="G144" s="25" t="s">
        <v>337</v>
      </c>
      <c r="H144" s="34">
        <v>160000</v>
      </c>
      <c r="I144" s="34">
        <f t="shared" si="2"/>
        <v>88000</v>
      </c>
    </row>
    <row r="145" spans="1:9" ht="14.45" customHeight="1" x14ac:dyDescent="0.25">
      <c r="A145" s="9">
        <v>140</v>
      </c>
      <c r="B145" s="33" t="s">
        <v>353</v>
      </c>
      <c r="C145" s="23" t="s">
        <v>283</v>
      </c>
      <c r="D145" s="25">
        <f>102+9</f>
        <v>111</v>
      </c>
      <c r="E145" s="6" t="s">
        <v>380</v>
      </c>
      <c r="F145" s="25" t="s">
        <v>335</v>
      </c>
      <c r="G145" s="25" t="s">
        <v>337</v>
      </c>
      <c r="H145" s="34">
        <v>1665000</v>
      </c>
      <c r="I145" s="34">
        <f t="shared" si="2"/>
        <v>915750.00000000012</v>
      </c>
    </row>
    <row r="146" spans="1:9" ht="14.45" customHeight="1" x14ac:dyDescent="0.25">
      <c r="A146" s="9">
        <v>141</v>
      </c>
      <c r="B146" s="33" t="s">
        <v>353</v>
      </c>
      <c r="C146" s="23" t="s">
        <v>375</v>
      </c>
      <c r="D146" s="25">
        <v>12</v>
      </c>
      <c r="E146" s="6" t="s">
        <v>380</v>
      </c>
      <c r="F146" s="25" t="s">
        <v>335</v>
      </c>
      <c r="G146" s="25" t="s">
        <v>337</v>
      </c>
      <c r="H146" s="34">
        <v>120000</v>
      </c>
      <c r="I146" s="34">
        <f t="shared" si="2"/>
        <v>66000</v>
      </c>
    </row>
    <row r="147" spans="1:9" ht="14.45" customHeight="1" x14ac:dyDescent="0.25">
      <c r="A147" s="9">
        <v>142</v>
      </c>
      <c r="B147" s="33" t="s">
        <v>353</v>
      </c>
      <c r="C147" s="23" t="s">
        <v>284</v>
      </c>
      <c r="D147" s="25">
        <v>990</v>
      </c>
      <c r="E147" s="6" t="s">
        <v>382</v>
      </c>
      <c r="F147" s="25" t="s">
        <v>335</v>
      </c>
      <c r="G147" s="25" t="s">
        <v>337</v>
      </c>
      <c r="H147" s="34">
        <v>4950000</v>
      </c>
      <c r="I147" s="34">
        <f t="shared" si="2"/>
        <v>2722500</v>
      </c>
    </row>
    <row r="148" spans="1:9" ht="14.45" customHeight="1" x14ac:dyDescent="0.25">
      <c r="A148" s="9">
        <v>143</v>
      </c>
      <c r="B148" s="33" t="s">
        <v>353</v>
      </c>
      <c r="C148" s="23" t="s">
        <v>285</v>
      </c>
      <c r="D148" s="25">
        <f>252+252</f>
        <v>504</v>
      </c>
      <c r="E148" s="6" t="s">
        <v>382</v>
      </c>
      <c r="F148" s="25" t="s">
        <v>335</v>
      </c>
      <c r="G148" s="25" t="s">
        <v>337</v>
      </c>
      <c r="H148" s="34">
        <v>100800</v>
      </c>
      <c r="I148" s="34">
        <f t="shared" si="2"/>
        <v>55440.000000000007</v>
      </c>
    </row>
    <row r="149" spans="1:9" ht="14.45" customHeight="1" x14ac:dyDescent="0.25">
      <c r="A149" s="9">
        <v>144</v>
      </c>
      <c r="B149" s="33" t="s">
        <v>353</v>
      </c>
      <c r="C149" s="23" t="s">
        <v>90</v>
      </c>
      <c r="D149" s="25">
        <f>392+52</f>
        <v>444</v>
      </c>
      <c r="E149" s="6" t="s">
        <v>382</v>
      </c>
      <c r="F149" s="25" t="s">
        <v>335</v>
      </c>
      <c r="G149" s="25" t="s">
        <v>337</v>
      </c>
      <c r="H149" s="34">
        <v>88800</v>
      </c>
      <c r="I149" s="34">
        <f t="shared" si="2"/>
        <v>48840.000000000007</v>
      </c>
    </row>
    <row r="150" spans="1:9" ht="14.45" customHeight="1" x14ac:dyDescent="0.25">
      <c r="A150" s="9">
        <v>145</v>
      </c>
      <c r="B150" s="33" t="s">
        <v>353</v>
      </c>
      <c r="C150" s="23" t="s">
        <v>286</v>
      </c>
      <c r="D150" s="25">
        <v>54</v>
      </c>
      <c r="E150" s="6" t="s">
        <v>382</v>
      </c>
      <c r="F150" s="25" t="s">
        <v>335</v>
      </c>
      <c r="G150" s="25" t="s">
        <v>337</v>
      </c>
      <c r="H150" s="34">
        <v>16200</v>
      </c>
      <c r="I150" s="34">
        <f t="shared" si="2"/>
        <v>8910</v>
      </c>
    </row>
    <row r="151" spans="1:9" ht="14.45" customHeight="1" x14ac:dyDescent="0.25">
      <c r="A151" s="9">
        <v>146</v>
      </c>
      <c r="B151" s="33" t="s">
        <v>353</v>
      </c>
      <c r="C151" s="23" t="s">
        <v>73</v>
      </c>
      <c r="D151" s="25">
        <f>40+2+17+15</f>
        <v>74</v>
      </c>
      <c r="E151" s="6" t="s">
        <v>382</v>
      </c>
      <c r="F151" s="25" t="s">
        <v>335</v>
      </c>
      <c r="G151" s="25" t="s">
        <v>337</v>
      </c>
      <c r="H151" s="34">
        <v>111000</v>
      </c>
      <c r="I151" s="34">
        <f t="shared" si="2"/>
        <v>61050.000000000007</v>
      </c>
    </row>
    <row r="152" spans="1:9" ht="14.45" customHeight="1" x14ac:dyDescent="0.25">
      <c r="A152" s="9">
        <v>147</v>
      </c>
      <c r="B152" s="33" t="s">
        <v>353</v>
      </c>
      <c r="C152" s="23" t="s">
        <v>287</v>
      </c>
      <c r="D152" s="25">
        <f>8+28+52</f>
        <v>88</v>
      </c>
      <c r="E152" s="6" t="s">
        <v>382</v>
      </c>
      <c r="F152" s="25" t="s">
        <v>335</v>
      </c>
      <c r="G152" s="25" t="s">
        <v>337</v>
      </c>
      <c r="H152" s="34">
        <v>132000</v>
      </c>
      <c r="I152" s="34">
        <f t="shared" si="2"/>
        <v>72600</v>
      </c>
    </row>
    <row r="153" spans="1:9" ht="14.45" customHeight="1" x14ac:dyDescent="0.25">
      <c r="A153" s="9">
        <v>148</v>
      </c>
      <c r="B153" s="33" t="s">
        <v>353</v>
      </c>
      <c r="C153" s="23" t="s">
        <v>85</v>
      </c>
      <c r="D153" s="25">
        <v>23</v>
      </c>
      <c r="E153" s="6" t="s">
        <v>382</v>
      </c>
      <c r="F153" s="25" t="s">
        <v>335</v>
      </c>
      <c r="G153" s="25" t="s">
        <v>337</v>
      </c>
      <c r="H153" s="34">
        <v>5750</v>
      </c>
      <c r="I153" s="34">
        <f t="shared" si="2"/>
        <v>3162.5000000000005</v>
      </c>
    </row>
    <row r="154" spans="1:9" ht="14.45" customHeight="1" x14ac:dyDescent="0.25">
      <c r="A154" s="9">
        <v>149</v>
      </c>
      <c r="B154" s="33" t="s">
        <v>353</v>
      </c>
      <c r="C154" s="23" t="s">
        <v>288</v>
      </c>
      <c r="D154" s="25">
        <f>27+11+11+11+9</f>
        <v>69</v>
      </c>
      <c r="E154" s="6" t="s">
        <v>382</v>
      </c>
      <c r="F154" s="25" t="s">
        <v>335</v>
      </c>
      <c r="G154" s="25" t="s">
        <v>337</v>
      </c>
      <c r="H154" s="34">
        <v>3450</v>
      </c>
      <c r="I154" s="34">
        <f t="shared" si="2"/>
        <v>1897.5000000000002</v>
      </c>
    </row>
    <row r="155" spans="1:9" ht="14.45" customHeight="1" x14ac:dyDescent="0.25">
      <c r="A155" s="9">
        <v>150</v>
      </c>
      <c r="B155" s="33" t="s">
        <v>353</v>
      </c>
      <c r="C155" s="23" t="s">
        <v>289</v>
      </c>
      <c r="D155" s="25">
        <f>9+13+13+13+13+9+12+11+5+10+12+11+717+7+9</f>
        <v>864</v>
      </c>
      <c r="E155" s="6" t="s">
        <v>382</v>
      </c>
      <c r="F155" s="25" t="s">
        <v>335</v>
      </c>
      <c r="G155" s="25" t="s">
        <v>337</v>
      </c>
      <c r="H155" s="34">
        <v>734400</v>
      </c>
      <c r="I155" s="34">
        <f t="shared" si="2"/>
        <v>403920.00000000006</v>
      </c>
    </row>
    <row r="156" spans="1:9" ht="14.45" customHeight="1" x14ac:dyDescent="0.25">
      <c r="A156" s="9">
        <v>151</v>
      </c>
      <c r="B156" s="33" t="s">
        <v>353</v>
      </c>
      <c r="C156" s="23" t="s">
        <v>74</v>
      </c>
      <c r="D156" s="25">
        <f>22+4</f>
        <v>26</v>
      </c>
      <c r="E156" s="6" t="s">
        <v>382</v>
      </c>
      <c r="F156" s="25" t="s">
        <v>335</v>
      </c>
      <c r="G156" s="25" t="s">
        <v>337</v>
      </c>
      <c r="H156" s="34">
        <v>20800</v>
      </c>
      <c r="I156" s="34">
        <f t="shared" si="2"/>
        <v>11440.000000000002</v>
      </c>
    </row>
    <row r="157" spans="1:9" ht="14.45" customHeight="1" x14ac:dyDescent="0.25">
      <c r="A157" s="9">
        <v>152</v>
      </c>
      <c r="B157" s="33" t="s">
        <v>353</v>
      </c>
      <c r="C157" s="23" t="s">
        <v>76</v>
      </c>
      <c r="D157" s="25">
        <f>21+24</f>
        <v>45</v>
      </c>
      <c r="E157" s="6" t="s">
        <v>382</v>
      </c>
      <c r="F157" s="25" t="s">
        <v>335</v>
      </c>
      <c r="G157" s="25" t="s">
        <v>337</v>
      </c>
      <c r="H157" s="34">
        <v>27900</v>
      </c>
      <c r="I157" s="34">
        <f t="shared" si="2"/>
        <v>15345.000000000002</v>
      </c>
    </row>
    <row r="158" spans="1:9" ht="14.45" customHeight="1" x14ac:dyDescent="0.25">
      <c r="A158" s="9">
        <v>153</v>
      </c>
      <c r="B158" s="33" t="s">
        <v>353</v>
      </c>
      <c r="C158" s="23" t="s">
        <v>290</v>
      </c>
      <c r="D158" s="25">
        <f>33+98</f>
        <v>131</v>
      </c>
      <c r="E158" s="6" t="s">
        <v>382</v>
      </c>
      <c r="F158" s="25" t="s">
        <v>335</v>
      </c>
      <c r="G158" s="25" t="s">
        <v>337</v>
      </c>
      <c r="H158" s="34">
        <v>104800</v>
      </c>
      <c r="I158" s="34">
        <f t="shared" si="2"/>
        <v>57640.000000000007</v>
      </c>
    </row>
    <row r="159" spans="1:9" ht="14.45" customHeight="1" x14ac:dyDescent="0.25">
      <c r="A159" s="9">
        <v>154</v>
      </c>
      <c r="B159" s="33" t="s">
        <v>353</v>
      </c>
      <c r="C159" s="23" t="s">
        <v>291</v>
      </c>
      <c r="D159" s="25">
        <v>63</v>
      </c>
      <c r="E159" s="6" t="s">
        <v>367</v>
      </c>
      <c r="F159" s="25" t="s">
        <v>335</v>
      </c>
      <c r="G159" s="25" t="s">
        <v>337</v>
      </c>
      <c r="H159" s="34">
        <v>1000</v>
      </c>
      <c r="I159" s="34">
        <v>0</v>
      </c>
    </row>
    <row r="160" spans="1:9" ht="14.45" customHeight="1" x14ac:dyDescent="0.25">
      <c r="A160" s="9">
        <v>155</v>
      </c>
      <c r="B160" s="33" t="s">
        <v>353</v>
      </c>
      <c r="C160" s="23" t="s">
        <v>292</v>
      </c>
      <c r="D160" s="25">
        <v>6</v>
      </c>
      <c r="E160" s="6" t="s">
        <v>380</v>
      </c>
      <c r="F160" s="25" t="s">
        <v>335</v>
      </c>
      <c r="G160" s="25" t="s">
        <v>337</v>
      </c>
      <c r="H160" s="34">
        <v>2400000</v>
      </c>
      <c r="I160" s="34">
        <f t="shared" si="2"/>
        <v>1320000</v>
      </c>
    </row>
    <row r="161" spans="1:9" ht="14.45" customHeight="1" x14ac:dyDescent="0.25">
      <c r="A161" s="9">
        <v>156</v>
      </c>
      <c r="B161" s="33" t="s">
        <v>353</v>
      </c>
      <c r="C161" s="23" t="s">
        <v>293</v>
      </c>
      <c r="D161" s="25">
        <v>4</v>
      </c>
      <c r="E161" s="6" t="s">
        <v>380</v>
      </c>
      <c r="F161" s="25" t="s">
        <v>335</v>
      </c>
      <c r="G161" s="25" t="s">
        <v>337</v>
      </c>
      <c r="H161" s="34">
        <v>360000</v>
      </c>
      <c r="I161" s="34">
        <f t="shared" si="2"/>
        <v>198000.00000000003</v>
      </c>
    </row>
    <row r="162" spans="1:9" ht="14.45" customHeight="1" x14ac:dyDescent="0.25">
      <c r="A162" s="9">
        <v>157</v>
      </c>
      <c r="B162" s="33" t="s">
        <v>353</v>
      </c>
      <c r="C162" s="23" t="s">
        <v>294</v>
      </c>
      <c r="D162" s="25">
        <v>81</v>
      </c>
      <c r="E162" s="6" t="s">
        <v>380</v>
      </c>
      <c r="F162" s="25" t="s">
        <v>335</v>
      </c>
      <c r="G162" s="25" t="s">
        <v>337</v>
      </c>
      <c r="H162" s="34">
        <v>405000</v>
      </c>
      <c r="I162" s="34">
        <f t="shared" si="2"/>
        <v>222750.00000000003</v>
      </c>
    </row>
    <row r="163" spans="1:9" ht="14.45" customHeight="1" x14ac:dyDescent="0.25">
      <c r="A163" s="9">
        <v>158</v>
      </c>
      <c r="B163" s="33" t="s">
        <v>353</v>
      </c>
      <c r="C163" s="23" t="s">
        <v>295</v>
      </c>
      <c r="D163" s="25">
        <v>70</v>
      </c>
      <c r="E163" s="6" t="s">
        <v>380</v>
      </c>
      <c r="F163" s="25" t="s">
        <v>335</v>
      </c>
      <c r="G163" s="25" t="s">
        <v>338</v>
      </c>
      <c r="H163" s="34">
        <v>3920000</v>
      </c>
      <c r="I163" s="34">
        <f t="shared" si="2"/>
        <v>2156000</v>
      </c>
    </row>
    <row r="164" spans="1:9" ht="14.45" customHeight="1" x14ac:dyDescent="0.25">
      <c r="A164" s="9">
        <v>159</v>
      </c>
      <c r="B164" s="33" t="s">
        <v>353</v>
      </c>
      <c r="C164" s="23" t="s">
        <v>296</v>
      </c>
      <c r="D164" s="25">
        <v>995</v>
      </c>
      <c r="E164" s="6" t="s">
        <v>380</v>
      </c>
      <c r="F164" s="25" t="s">
        <v>335</v>
      </c>
      <c r="G164" s="25" t="s">
        <v>339</v>
      </c>
      <c r="H164" s="34">
        <v>14925000</v>
      </c>
      <c r="I164" s="34">
        <f t="shared" si="2"/>
        <v>8208750.0000000009</v>
      </c>
    </row>
    <row r="165" spans="1:9" ht="14.45" customHeight="1" x14ac:dyDescent="0.25">
      <c r="A165" s="9">
        <v>160</v>
      </c>
      <c r="B165" s="33" t="s">
        <v>353</v>
      </c>
      <c r="C165" s="23" t="s">
        <v>297</v>
      </c>
      <c r="D165" s="25">
        <v>351</v>
      </c>
      <c r="E165" s="6" t="s">
        <v>312</v>
      </c>
      <c r="F165" s="25" t="s">
        <v>335</v>
      </c>
      <c r="G165" s="25" t="s">
        <v>325</v>
      </c>
      <c r="H165" s="34">
        <v>5265000</v>
      </c>
      <c r="I165" s="34">
        <f t="shared" si="2"/>
        <v>2895750.0000000005</v>
      </c>
    </row>
    <row r="166" spans="1:9" ht="14.45" customHeight="1" x14ac:dyDescent="0.25">
      <c r="A166" s="9">
        <v>161</v>
      </c>
      <c r="B166" s="33" t="s">
        <v>353</v>
      </c>
      <c r="C166" s="23" t="s">
        <v>298</v>
      </c>
      <c r="D166" s="25">
        <v>442</v>
      </c>
      <c r="E166" s="6" t="s">
        <v>380</v>
      </c>
      <c r="F166" s="25" t="s">
        <v>335</v>
      </c>
      <c r="G166" s="25" t="s">
        <v>340</v>
      </c>
      <c r="H166" s="34">
        <v>3536000</v>
      </c>
      <c r="I166" s="34">
        <f t="shared" si="2"/>
        <v>1944800.0000000002</v>
      </c>
    </row>
    <row r="167" spans="1:9" ht="14.45" customHeight="1" x14ac:dyDescent="0.25">
      <c r="A167" s="9">
        <v>162</v>
      </c>
      <c r="B167" s="33" t="s">
        <v>353</v>
      </c>
      <c r="C167" s="23" t="s">
        <v>299</v>
      </c>
      <c r="D167" s="25">
        <v>804</v>
      </c>
      <c r="E167" s="6"/>
      <c r="F167" s="25" t="s">
        <v>335</v>
      </c>
      <c r="G167" s="25" t="s">
        <v>341</v>
      </c>
      <c r="H167" s="34">
        <v>6432000</v>
      </c>
      <c r="I167" s="34">
        <f t="shared" si="2"/>
        <v>3537600.0000000005</v>
      </c>
    </row>
    <row r="168" spans="1:9" ht="14.45" customHeight="1" x14ac:dyDescent="0.25">
      <c r="A168" s="9">
        <v>163</v>
      </c>
      <c r="B168" s="33" t="s">
        <v>353</v>
      </c>
      <c r="C168" s="23" t="s">
        <v>300</v>
      </c>
      <c r="D168" s="25">
        <v>362</v>
      </c>
      <c r="E168" s="6" t="s">
        <v>380</v>
      </c>
      <c r="F168" s="25" t="s">
        <v>335</v>
      </c>
      <c r="G168" s="25" t="s">
        <v>315</v>
      </c>
      <c r="H168" s="34">
        <v>1810000</v>
      </c>
      <c r="I168" s="34">
        <f t="shared" si="2"/>
        <v>995500.00000000012</v>
      </c>
    </row>
    <row r="169" spans="1:9" ht="14.45" customHeight="1" x14ac:dyDescent="0.25">
      <c r="A169" s="9">
        <v>164</v>
      </c>
      <c r="B169" s="33" t="s">
        <v>353</v>
      </c>
      <c r="C169" s="23" t="s">
        <v>301</v>
      </c>
      <c r="D169" s="25">
        <v>333</v>
      </c>
      <c r="E169" s="6" t="s">
        <v>380</v>
      </c>
      <c r="F169" s="25" t="s">
        <v>335</v>
      </c>
      <c r="G169" s="25" t="s">
        <v>317</v>
      </c>
      <c r="H169" s="34">
        <v>7968000</v>
      </c>
      <c r="I169" s="34">
        <f t="shared" si="2"/>
        <v>4382400</v>
      </c>
    </row>
    <row r="170" spans="1:9" ht="14.45" customHeight="1" x14ac:dyDescent="0.25">
      <c r="A170" s="9">
        <v>165</v>
      </c>
      <c r="B170" s="33" t="s">
        <v>353</v>
      </c>
      <c r="C170" s="23" t="s">
        <v>302</v>
      </c>
      <c r="D170" s="25">
        <v>580</v>
      </c>
      <c r="E170" s="6" t="s">
        <v>380</v>
      </c>
      <c r="F170" s="25" t="s">
        <v>335</v>
      </c>
      <c r="G170" s="25" t="s">
        <v>314</v>
      </c>
      <c r="H170" s="34">
        <v>6670000</v>
      </c>
      <c r="I170" s="34">
        <f t="shared" si="2"/>
        <v>3668500.0000000005</v>
      </c>
    </row>
    <row r="171" spans="1:9" ht="14.45" customHeight="1" x14ac:dyDescent="0.25">
      <c r="A171" s="9">
        <v>166</v>
      </c>
      <c r="B171" s="33" t="s">
        <v>353</v>
      </c>
      <c r="C171" s="23" t="s">
        <v>303</v>
      </c>
      <c r="D171" s="25">
        <f>64+32+32+27+35+40+55+4+45+50+657+300</f>
        <v>1341</v>
      </c>
      <c r="E171" s="6" t="s">
        <v>380</v>
      </c>
      <c r="F171" s="25" t="s">
        <v>335</v>
      </c>
      <c r="G171" s="25" t="s">
        <v>314</v>
      </c>
      <c r="H171" s="34">
        <v>28161000</v>
      </c>
      <c r="I171" s="34">
        <f t="shared" si="2"/>
        <v>15488550.000000002</v>
      </c>
    </row>
    <row r="172" spans="1:9" ht="14.45" customHeight="1" x14ac:dyDescent="0.25">
      <c r="A172" s="9">
        <v>167</v>
      </c>
      <c r="B172" s="33" t="s">
        <v>353</v>
      </c>
      <c r="C172" s="23" t="s">
        <v>304</v>
      </c>
      <c r="D172" s="25">
        <f>94+90+65+21+60+60</f>
        <v>390</v>
      </c>
      <c r="E172" s="6" t="s">
        <v>380</v>
      </c>
      <c r="F172" s="25" t="s">
        <v>335</v>
      </c>
      <c r="G172" s="25" t="s">
        <v>314</v>
      </c>
      <c r="H172" s="34">
        <v>1950000</v>
      </c>
      <c r="I172" s="34">
        <f t="shared" si="2"/>
        <v>1072500</v>
      </c>
    </row>
    <row r="173" spans="1:9" ht="14.45" customHeight="1" x14ac:dyDescent="0.25">
      <c r="A173" s="9">
        <v>168</v>
      </c>
      <c r="B173" s="33" t="s">
        <v>353</v>
      </c>
      <c r="C173" s="23" t="s">
        <v>305</v>
      </c>
      <c r="D173" s="25">
        <v>150</v>
      </c>
      <c r="E173" s="6" t="s">
        <v>380</v>
      </c>
      <c r="F173" s="25" t="s">
        <v>335</v>
      </c>
      <c r="G173" s="25" t="s">
        <v>314</v>
      </c>
      <c r="H173" s="34">
        <v>375000</v>
      </c>
      <c r="I173" s="34">
        <f t="shared" si="2"/>
        <v>206250.00000000003</v>
      </c>
    </row>
    <row r="174" spans="1:9" ht="14.45" customHeight="1" thickBot="1" x14ac:dyDescent="0.3">
      <c r="A174" s="36">
        <v>169</v>
      </c>
      <c r="B174" s="37" t="s">
        <v>353</v>
      </c>
      <c r="C174" s="38" t="s">
        <v>108</v>
      </c>
      <c r="D174" s="39">
        <v>315</v>
      </c>
      <c r="E174" s="40" t="s">
        <v>382</v>
      </c>
      <c r="F174" s="39" t="s">
        <v>335</v>
      </c>
      <c r="G174" s="39" t="s">
        <v>330</v>
      </c>
      <c r="H174" s="42">
        <v>3150000</v>
      </c>
      <c r="I174" s="42">
        <f t="shared" ref="I174" si="3">H174*0.55</f>
        <v>1732500.0000000002</v>
      </c>
    </row>
    <row r="175" spans="1:9" ht="14.45" customHeight="1" thickBot="1" x14ac:dyDescent="0.3">
      <c r="A175" s="46"/>
      <c r="B175" s="47"/>
      <c r="C175" s="48"/>
      <c r="D175" s="66">
        <f>SUM(D109:D174)</f>
        <v>14127</v>
      </c>
      <c r="E175" s="79" t="s">
        <v>385</v>
      </c>
      <c r="F175" s="80"/>
      <c r="G175" s="81"/>
      <c r="H175" s="49"/>
      <c r="I175" s="50">
        <f>SUM(I109:I174)</f>
        <v>121425562.5</v>
      </c>
    </row>
    <row r="176" spans="1:9" ht="3.95" customHeight="1" thickBot="1" x14ac:dyDescent="0.3">
      <c r="A176" s="76"/>
      <c r="B176" s="77"/>
      <c r="C176" s="77"/>
      <c r="D176" s="77"/>
      <c r="E176" s="77"/>
      <c r="F176" s="77"/>
      <c r="G176" s="77"/>
      <c r="H176" s="77"/>
      <c r="I176" s="78"/>
    </row>
    <row r="177" spans="1:9" ht="14.45" customHeight="1" x14ac:dyDescent="0.25">
      <c r="A177" s="10">
        <v>170</v>
      </c>
      <c r="B177" s="32" t="s">
        <v>353</v>
      </c>
      <c r="C177" s="30" t="s">
        <v>306</v>
      </c>
      <c r="D177" s="31">
        <f>48+48+48</f>
        <v>144</v>
      </c>
      <c r="E177" s="6" t="s">
        <v>380</v>
      </c>
      <c r="F177" s="31" t="s">
        <v>342</v>
      </c>
      <c r="G177" s="31" t="s">
        <v>343</v>
      </c>
      <c r="H177" s="34">
        <v>6912000</v>
      </c>
      <c r="I177" s="34">
        <v>4225000</v>
      </c>
    </row>
    <row r="178" spans="1:9" ht="14.45" customHeight="1" x14ac:dyDescent="0.25">
      <c r="A178" s="9">
        <v>171</v>
      </c>
      <c r="B178" s="33" t="s">
        <v>353</v>
      </c>
      <c r="C178" s="23" t="s">
        <v>307</v>
      </c>
      <c r="D178" s="25">
        <v>30</v>
      </c>
      <c r="E178" s="6" t="s">
        <v>380</v>
      </c>
      <c r="F178" s="25" t="s">
        <v>342</v>
      </c>
      <c r="G178" s="25" t="s">
        <v>343</v>
      </c>
      <c r="H178" s="34">
        <v>150000</v>
      </c>
      <c r="I178" s="34">
        <f t="shared" ref="I178:I241" si="4">H178*0.611</f>
        <v>91650</v>
      </c>
    </row>
    <row r="179" spans="1:9" ht="14.45" customHeight="1" x14ac:dyDescent="0.25">
      <c r="A179" s="9">
        <v>172</v>
      </c>
      <c r="B179" s="33" t="s">
        <v>353</v>
      </c>
      <c r="C179" s="23" t="s">
        <v>308</v>
      </c>
      <c r="D179" s="25">
        <v>17</v>
      </c>
      <c r="E179" s="6" t="s">
        <v>380</v>
      </c>
      <c r="F179" s="25" t="s">
        <v>342</v>
      </c>
      <c r="G179" s="25" t="s">
        <v>344</v>
      </c>
      <c r="H179" s="34">
        <v>816000</v>
      </c>
      <c r="I179" s="34">
        <v>501000</v>
      </c>
    </row>
    <row r="180" spans="1:9" ht="14.45" customHeight="1" x14ac:dyDescent="0.25">
      <c r="A180" s="9">
        <v>173</v>
      </c>
      <c r="B180" s="33" t="s">
        <v>353</v>
      </c>
      <c r="C180" s="23" t="s">
        <v>309</v>
      </c>
      <c r="D180" s="25">
        <v>38</v>
      </c>
      <c r="E180" s="6" t="s">
        <v>380</v>
      </c>
      <c r="F180" s="25" t="s">
        <v>342</v>
      </c>
      <c r="G180" s="25" t="s">
        <v>345</v>
      </c>
      <c r="H180" s="34">
        <v>1862000</v>
      </c>
      <c r="I180" s="34">
        <v>1138000</v>
      </c>
    </row>
    <row r="181" spans="1:9" ht="14.45" customHeight="1" x14ac:dyDescent="0.25">
      <c r="A181" s="9">
        <v>174</v>
      </c>
      <c r="B181" s="33" t="s">
        <v>353</v>
      </c>
      <c r="C181" s="23" t="s">
        <v>310</v>
      </c>
      <c r="D181" s="25">
        <v>6</v>
      </c>
      <c r="E181" s="6" t="s">
        <v>380</v>
      </c>
      <c r="F181" s="25" t="s">
        <v>342</v>
      </c>
      <c r="G181" s="25" t="s">
        <v>346</v>
      </c>
      <c r="H181" s="34">
        <v>186000</v>
      </c>
      <c r="I181" s="34">
        <f t="shared" si="4"/>
        <v>113646</v>
      </c>
    </row>
    <row r="182" spans="1:9" ht="14.45" customHeight="1" x14ac:dyDescent="0.25">
      <c r="A182" s="9">
        <v>175</v>
      </c>
      <c r="B182" s="33" t="s">
        <v>353</v>
      </c>
      <c r="C182" s="23" t="s">
        <v>11</v>
      </c>
      <c r="D182" s="25">
        <f>16+48</f>
        <v>64</v>
      </c>
      <c r="E182" s="6" t="s">
        <v>380</v>
      </c>
      <c r="F182" s="25" t="s">
        <v>342</v>
      </c>
      <c r="G182" s="25" t="s">
        <v>347</v>
      </c>
      <c r="H182" s="34">
        <v>3520000</v>
      </c>
      <c r="I182" s="34">
        <f t="shared" si="4"/>
        <v>2150720</v>
      </c>
    </row>
    <row r="183" spans="1:9" ht="14.45" customHeight="1" x14ac:dyDescent="0.25">
      <c r="A183" s="9">
        <v>176</v>
      </c>
      <c r="B183" s="33" t="s">
        <v>353</v>
      </c>
      <c r="C183" s="23" t="s">
        <v>368</v>
      </c>
      <c r="D183" s="25">
        <f>86+1</f>
        <v>87</v>
      </c>
      <c r="E183" s="6" t="s">
        <v>380</v>
      </c>
      <c r="F183" s="25" t="s">
        <v>342</v>
      </c>
      <c r="G183" s="25" t="s">
        <v>348</v>
      </c>
      <c r="H183" s="34">
        <v>9744000</v>
      </c>
      <c r="I183" s="34">
        <v>5955000</v>
      </c>
    </row>
    <row r="184" spans="1:9" ht="14.45" customHeight="1" x14ac:dyDescent="0.25">
      <c r="A184" s="9">
        <v>177</v>
      </c>
      <c r="B184" s="33" t="s">
        <v>353</v>
      </c>
      <c r="C184" s="23" t="s">
        <v>12</v>
      </c>
      <c r="D184" s="25">
        <f>24+14</f>
        <v>38</v>
      </c>
      <c r="E184" s="6" t="s">
        <v>380</v>
      </c>
      <c r="F184" s="25" t="s">
        <v>342</v>
      </c>
      <c r="G184" s="25" t="s">
        <v>348</v>
      </c>
      <c r="H184" s="34">
        <v>2508000</v>
      </c>
      <c r="I184" s="34">
        <v>1533000</v>
      </c>
    </row>
    <row r="185" spans="1:9" ht="14.45" customHeight="1" x14ac:dyDescent="0.25">
      <c r="A185" s="9">
        <v>178</v>
      </c>
      <c r="B185" s="33" t="s">
        <v>353</v>
      </c>
      <c r="C185" s="23" t="s">
        <v>13</v>
      </c>
      <c r="D185" s="25">
        <v>2</v>
      </c>
      <c r="E185" s="6" t="s">
        <v>380</v>
      </c>
      <c r="F185" s="25" t="s">
        <v>342</v>
      </c>
      <c r="G185" s="25" t="s">
        <v>348</v>
      </c>
      <c r="H185" s="34">
        <v>48000</v>
      </c>
      <c r="I185" s="34">
        <v>30000</v>
      </c>
    </row>
    <row r="186" spans="1:9" ht="14.45" customHeight="1" x14ac:dyDescent="0.25">
      <c r="A186" s="9">
        <v>179</v>
      </c>
      <c r="B186" s="33" t="s">
        <v>353</v>
      </c>
      <c r="C186" s="23" t="s">
        <v>14</v>
      </c>
      <c r="D186" s="25">
        <v>2408</v>
      </c>
      <c r="E186" s="6" t="s">
        <v>380</v>
      </c>
      <c r="F186" s="25" t="s">
        <v>342</v>
      </c>
      <c r="G186" s="25" t="s">
        <v>348</v>
      </c>
      <c r="H186" s="34">
        <v>86688000</v>
      </c>
      <c r="I186" s="34">
        <v>53400000</v>
      </c>
    </row>
    <row r="187" spans="1:9" ht="14.45" customHeight="1" x14ac:dyDescent="0.25">
      <c r="A187" s="9">
        <v>180</v>
      </c>
      <c r="B187" s="33" t="s">
        <v>353</v>
      </c>
      <c r="C187" s="23" t="s">
        <v>15</v>
      </c>
      <c r="D187" s="25">
        <v>110</v>
      </c>
      <c r="E187" s="6" t="s">
        <v>380</v>
      </c>
      <c r="F187" s="25" t="s">
        <v>342</v>
      </c>
      <c r="G187" s="25" t="s">
        <v>348</v>
      </c>
      <c r="H187" s="34">
        <v>4158000</v>
      </c>
      <c r="I187" s="34">
        <v>2540500</v>
      </c>
    </row>
    <row r="188" spans="1:9" ht="14.45" customHeight="1" x14ac:dyDescent="0.25">
      <c r="A188" s="9">
        <v>181</v>
      </c>
      <c r="B188" s="33" t="s">
        <v>353</v>
      </c>
      <c r="C188" s="23" t="s">
        <v>16</v>
      </c>
      <c r="D188" s="25">
        <f>448+74+3</f>
        <v>525</v>
      </c>
      <c r="E188" s="6" t="s">
        <v>312</v>
      </c>
      <c r="F188" s="25" t="s">
        <v>342</v>
      </c>
      <c r="G188" s="25" t="s">
        <v>348</v>
      </c>
      <c r="H188" s="34">
        <v>5250000</v>
      </c>
      <c r="I188" s="34">
        <f t="shared" si="4"/>
        <v>3207750</v>
      </c>
    </row>
    <row r="189" spans="1:9" ht="14.45" customHeight="1" x14ac:dyDescent="0.25">
      <c r="A189" s="9">
        <v>182</v>
      </c>
      <c r="B189" s="33" t="s">
        <v>353</v>
      </c>
      <c r="C189" s="23" t="s">
        <v>17</v>
      </c>
      <c r="D189" s="25">
        <f>448+74+3</f>
        <v>525</v>
      </c>
      <c r="E189" s="6" t="s">
        <v>312</v>
      </c>
      <c r="F189" s="25" t="s">
        <v>342</v>
      </c>
      <c r="G189" s="25" t="s">
        <v>348</v>
      </c>
      <c r="H189" s="34">
        <v>525000</v>
      </c>
      <c r="I189" s="34">
        <f t="shared" si="4"/>
        <v>320775</v>
      </c>
    </row>
    <row r="190" spans="1:9" ht="14.45" customHeight="1" x14ac:dyDescent="0.25">
      <c r="A190" s="9">
        <v>183</v>
      </c>
      <c r="B190" s="33" t="s">
        <v>353</v>
      </c>
      <c r="C190" s="23" t="s">
        <v>18</v>
      </c>
      <c r="D190" s="25">
        <f>29+31+26+29+31+32</f>
        <v>178</v>
      </c>
      <c r="E190" s="6" t="s">
        <v>380</v>
      </c>
      <c r="F190" s="25" t="s">
        <v>342</v>
      </c>
      <c r="G190" s="25" t="s">
        <v>329</v>
      </c>
      <c r="H190" s="34">
        <v>12282000</v>
      </c>
      <c r="I190" s="34">
        <v>7505000</v>
      </c>
    </row>
    <row r="191" spans="1:9" ht="14.45" customHeight="1" x14ac:dyDescent="0.25">
      <c r="A191" s="9">
        <v>184</v>
      </c>
      <c r="B191" s="33" t="s">
        <v>353</v>
      </c>
      <c r="C191" s="23" t="s">
        <v>19</v>
      </c>
      <c r="D191" s="25">
        <f>38+18</f>
        <v>56</v>
      </c>
      <c r="E191" s="6" t="s">
        <v>380</v>
      </c>
      <c r="F191" s="25" t="s">
        <v>342</v>
      </c>
      <c r="G191" s="25" t="s">
        <v>329</v>
      </c>
      <c r="H191" s="34">
        <v>1568000</v>
      </c>
      <c r="I191" s="34">
        <v>959000</v>
      </c>
    </row>
    <row r="192" spans="1:9" ht="14.45" customHeight="1" x14ac:dyDescent="0.25">
      <c r="A192" s="9">
        <v>185</v>
      </c>
      <c r="B192" s="33" t="s">
        <v>353</v>
      </c>
      <c r="C192" s="23" t="s">
        <v>20</v>
      </c>
      <c r="D192" s="25">
        <f>12+6</f>
        <v>18</v>
      </c>
      <c r="E192" s="6" t="s">
        <v>380</v>
      </c>
      <c r="F192" s="25" t="s">
        <v>342</v>
      </c>
      <c r="G192" s="25" t="s">
        <v>329</v>
      </c>
      <c r="H192" s="34">
        <v>2419000</v>
      </c>
      <c r="I192" s="34">
        <v>1478100</v>
      </c>
    </row>
    <row r="193" spans="1:9" ht="14.45" customHeight="1" x14ac:dyDescent="0.25">
      <c r="A193" s="9">
        <v>186</v>
      </c>
      <c r="B193" s="33" t="s">
        <v>353</v>
      </c>
      <c r="C193" s="23" t="s">
        <v>21</v>
      </c>
      <c r="D193" s="25">
        <v>19</v>
      </c>
      <c r="E193" s="12" t="s">
        <v>380</v>
      </c>
      <c r="F193" s="25" t="s">
        <v>342</v>
      </c>
      <c r="G193" s="25" t="s">
        <v>329</v>
      </c>
      <c r="H193" s="34">
        <v>498750</v>
      </c>
      <c r="I193" s="34">
        <v>305000</v>
      </c>
    </row>
    <row r="194" spans="1:9" ht="14.45" customHeight="1" x14ac:dyDescent="0.25">
      <c r="A194" s="9">
        <v>187</v>
      </c>
      <c r="B194" s="33" t="s">
        <v>353</v>
      </c>
      <c r="C194" s="23" t="s">
        <v>22</v>
      </c>
      <c r="D194" s="25">
        <v>15</v>
      </c>
      <c r="E194" s="12" t="s">
        <v>380</v>
      </c>
      <c r="F194" s="25" t="s">
        <v>342</v>
      </c>
      <c r="G194" s="25" t="s">
        <v>329</v>
      </c>
      <c r="H194" s="34">
        <v>393750</v>
      </c>
      <c r="I194" s="34">
        <v>240600</v>
      </c>
    </row>
    <row r="195" spans="1:9" ht="14.45" customHeight="1" x14ac:dyDescent="0.25">
      <c r="A195" s="9">
        <v>188</v>
      </c>
      <c r="B195" s="33" t="s">
        <v>353</v>
      </c>
      <c r="C195" s="23" t="s">
        <v>23</v>
      </c>
      <c r="D195" s="25">
        <v>50</v>
      </c>
      <c r="E195" s="6" t="s">
        <v>380</v>
      </c>
      <c r="F195" s="25" t="s">
        <v>342</v>
      </c>
      <c r="G195" s="25" t="s">
        <v>329</v>
      </c>
      <c r="H195" s="34">
        <v>1505000</v>
      </c>
      <c r="I195" s="34">
        <v>920000</v>
      </c>
    </row>
    <row r="196" spans="1:9" ht="14.45" customHeight="1" x14ac:dyDescent="0.25">
      <c r="A196" s="9">
        <v>189</v>
      </c>
      <c r="B196" s="33" t="s">
        <v>353</v>
      </c>
      <c r="C196" s="23" t="s">
        <v>24</v>
      </c>
      <c r="D196" s="25">
        <v>36</v>
      </c>
      <c r="E196" s="6" t="s">
        <v>380</v>
      </c>
      <c r="F196" s="25" t="s">
        <v>342</v>
      </c>
      <c r="G196" s="25" t="s">
        <v>329</v>
      </c>
      <c r="H196" s="34">
        <v>2664000</v>
      </c>
      <c r="I196" s="34">
        <v>1627700</v>
      </c>
    </row>
    <row r="197" spans="1:9" ht="14.45" customHeight="1" x14ac:dyDescent="0.25">
      <c r="A197" s="9">
        <v>190</v>
      </c>
      <c r="B197" s="33" t="s">
        <v>353</v>
      </c>
      <c r="C197" s="23" t="s">
        <v>25</v>
      </c>
      <c r="D197" s="25">
        <f>19+18+22+10+6+2</f>
        <v>77</v>
      </c>
      <c r="E197" s="6" t="s">
        <v>380</v>
      </c>
      <c r="F197" s="25" t="s">
        <v>342</v>
      </c>
      <c r="G197" s="25" t="s">
        <v>329</v>
      </c>
      <c r="H197" s="34">
        <v>3234000</v>
      </c>
      <c r="I197" s="34">
        <v>1976000</v>
      </c>
    </row>
    <row r="198" spans="1:9" ht="14.45" customHeight="1" x14ac:dyDescent="0.25">
      <c r="A198" s="9">
        <v>191</v>
      </c>
      <c r="B198" s="33" t="s">
        <v>353</v>
      </c>
      <c r="C198" s="23" t="s">
        <v>26</v>
      </c>
      <c r="D198" s="25">
        <v>11</v>
      </c>
      <c r="E198" s="6" t="s">
        <v>380</v>
      </c>
      <c r="F198" s="25" t="s">
        <v>342</v>
      </c>
      <c r="G198" s="25" t="s">
        <v>329</v>
      </c>
      <c r="H198" s="34">
        <v>378000</v>
      </c>
      <c r="I198" s="34">
        <f t="shared" si="4"/>
        <v>230958</v>
      </c>
    </row>
    <row r="199" spans="1:9" ht="14.45" customHeight="1" x14ac:dyDescent="0.25">
      <c r="A199" s="9">
        <v>192</v>
      </c>
      <c r="B199" s="33" t="s">
        <v>353</v>
      </c>
      <c r="C199" s="23" t="s">
        <v>27</v>
      </c>
      <c r="D199" s="25">
        <f>23+4</f>
        <v>27</v>
      </c>
      <c r="E199" s="6" t="s">
        <v>380</v>
      </c>
      <c r="F199" s="25" t="s">
        <v>342</v>
      </c>
      <c r="G199" s="25" t="s">
        <v>329</v>
      </c>
      <c r="H199" s="34">
        <v>907200</v>
      </c>
      <c r="I199" s="34">
        <f t="shared" si="4"/>
        <v>554299.19999999995</v>
      </c>
    </row>
    <row r="200" spans="1:9" ht="14.45" customHeight="1" x14ac:dyDescent="0.25">
      <c r="A200" s="9">
        <v>193</v>
      </c>
      <c r="B200" s="33" t="s">
        <v>353</v>
      </c>
      <c r="C200" s="23" t="s">
        <v>28</v>
      </c>
      <c r="D200" s="25">
        <v>6</v>
      </c>
      <c r="E200" s="6" t="s">
        <v>380</v>
      </c>
      <c r="F200" s="25" t="s">
        <v>342</v>
      </c>
      <c r="G200" s="25" t="s">
        <v>329</v>
      </c>
      <c r="H200" s="34">
        <v>30000</v>
      </c>
      <c r="I200" s="34">
        <f t="shared" si="4"/>
        <v>18330</v>
      </c>
    </row>
    <row r="201" spans="1:9" ht="14.45" customHeight="1" x14ac:dyDescent="0.25">
      <c r="A201" s="9">
        <v>194</v>
      </c>
      <c r="B201" s="33" t="s">
        <v>353</v>
      </c>
      <c r="C201" s="23" t="s">
        <v>29</v>
      </c>
      <c r="D201" s="25">
        <v>3</v>
      </c>
      <c r="E201" s="6" t="s">
        <v>380</v>
      </c>
      <c r="F201" s="25" t="s">
        <v>342</v>
      </c>
      <c r="G201" s="25" t="s">
        <v>329</v>
      </c>
      <c r="H201" s="34">
        <v>84000</v>
      </c>
      <c r="I201" s="34">
        <f t="shared" si="4"/>
        <v>51324</v>
      </c>
    </row>
    <row r="202" spans="1:9" ht="14.45" customHeight="1" x14ac:dyDescent="0.25">
      <c r="A202" s="9">
        <v>195</v>
      </c>
      <c r="B202" s="33" t="s">
        <v>353</v>
      </c>
      <c r="C202" s="23" t="s">
        <v>30</v>
      </c>
      <c r="D202" s="25">
        <v>6</v>
      </c>
      <c r="E202" s="6" t="s">
        <v>380</v>
      </c>
      <c r="F202" s="25" t="s">
        <v>342</v>
      </c>
      <c r="G202" s="25" t="s">
        <v>329</v>
      </c>
      <c r="H202" s="34">
        <v>378000</v>
      </c>
      <c r="I202" s="34">
        <f t="shared" si="4"/>
        <v>230958</v>
      </c>
    </row>
    <row r="203" spans="1:9" ht="14.45" customHeight="1" x14ac:dyDescent="0.25">
      <c r="A203" s="9">
        <v>196</v>
      </c>
      <c r="B203" s="33" t="s">
        <v>353</v>
      </c>
      <c r="C203" s="23" t="s">
        <v>31</v>
      </c>
      <c r="D203" s="25">
        <v>1</v>
      </c>
      <c r="E203" s="6" t="s">
        <v>380</v>
      </c>
      <c r="F203" s="25" t="s">
        <v>342</v>
      </c>
      <c r="G203" s="25" t="s">
        <v>329</v>
      </c>
      <c r="H203" s="34">
        <v>198000</v>
      </c>
      <c r="I203" s="34">
        <f t="shared" si="4"/>
        <v>120978</v>
      </c>
    </row>
    <row r="204" spans="1:9" ht="14.45" customHeight="1" x14ac:dyDescent="0.25">
      <c r="A204" s="9">
        <v>197</v>
      </c>
      <c r="B204" s="33" t="s">
        <v>353</v>
      </c>
      <c r="C204" s="23" t="s">
        <v>32</v>
      </c>
      <c r="D204" s="25">
        <v>1</v>
      </c>
      <c r="E204" s="6" t="s">
        <v>380</v>
      </c>
      <c r="F204" s="25" t="s">
        <v>342</v>
      </c>
      <c r="G204" s="25" t="s">
        <v>329</v>
      </c>
      <c r="H204" s="34">
        <v>40000</v>
      </c>
      <c r="I204" s="34">
        <f t="shared" si="4"/>
        <v>24440</v>
      </c>
    </row>
    <row r="205" spans="1:9" ht="14.45" customHeight="1" x14ac:dyDescent="0.25">
      <c r="A205" s="9">
        <v>198</v>
      </c>
      <c r="B205" s="33" t="s">
        <v>353</v>
      </c>
      <c r="C205" s="23" t="s">
        <v>33</v>
      </c>
      <c r="D205" s="25">
        <v>2</v>
      </c>
      <c r="E205" s="6" t="s">
        <v>380</v>
      </c>
      <c r="F205" s="25" t="s">
        <v>342</v>
      </c>
      <c r="G205" s="25" t="s">
        <v>329</v>
      </c>
      <c r="H205" s="34">
        <v>42000</v>
      </c>
      <c r="I205" s="34">
        <v>25620</v>
      </c>
    </row>
    <row r="206" spans="1:9" ht="14.45" customHeight="1" x14ac:dyDescent="0.25">
      <c r="A206" s="9">
        <v>199</v>
      </c>
      <c r="B206" s="33" t="s">
        <v>353</v>
      </c>
      <c r="C206" s="23" t="s">
        <v>34</v>
      </c>
      <c r="D206" s="25">
        <v>13</v>
      </c>
      <c r="E206" s="6" t="s">
        <v>380</v>
      </c>
      <c r="F206" s="25" t="s">
        <v>342</v>
      </c>
      <c r="G206" s="25" t="s">
        <v>329</v>
      </c>
      <c r="H206" s="34">
        <v>260000</v>
      </c>
      <c r="I206" s="34">
        <f t="shared" si="4"/>
        <v>158860</v>
      </c>
    </row>
    <row r="207" spans="1:9" ht="14.45" customHeight="1" x14ac:dyDescent="0.25">
      <c r="A207" s="9">
        <v>200</v>
      </c>
      <c r="B207" s="33" t="s">
        <v>353</v>
      </c>
      <c r="C207" s="23" t="s">
        <v>35</v>
      </c>
      <c r="D207" s="25">
        <v>27</v>
      </c>
      <c r="E207" s="6" t="s">
        <v>380</v>
      </c>
      <c r="F207" s="25" t="s">
        <v>342</v>
      </c>
      <c r="G207" s="25" t="s">
        <v>329</v>
      </c>
      <c r="H207" s="34">
        <v>405000</v>
      </c>
      <c r="I207" s="34">
        <f t="shared" si="4"/>
        <v>247455</v>
      </c>
    </row>
    <row r="208" spans="1:9" ht="14.45" customHeight="1" x14ac:dyDescent="0.25">
      <c r="A208" s="9">
        <v>201</v>
      </c>
      <c r="B208" s="33" t="s">
        <v>353</v>
      </c>
      <c r="C208" s="23" t="s">
        <v>36</v>
      </c>
      <c r="D208" s="25">
        <v>127</v>
      </c>
      <c r="E208" s="6" t="s">
        <v>380</v>
      </c>
      <c r="F208" s="25" t="s">
        <v>342</v>
      </c>
      <c r="G208" s="25" t="s">
        <v>329</v>
      </c>
      <c r="H208" s="34">
        <v>4324350</v>
      </c>
      <c r="I208" s="34">
        <v>2642200</v>
      </c>
    </row>
    <row r="209" spans="1:9" ht="14.45" customHeight="1" x14ac:dyDescent="0.25">
      <c r="A209" s="9">
        <v>202</v>
      </c>
      <c r="B209" s="33" t="s">
        <v>353</v>
      </c>
      <c r="C209" s="23" t="s">
        <v>37</v>
      </c>
      <c r="D209" s="25">
        <v>8</v>
      </c>
      <c r="E209" s="6" t="s">
        <v>380</v>
      </c>
      <c r="F209" s="25" t="s">
        <v>342</v>
      </c>
      <c r="G209" s="25" t="s">
        <v>329</v>
      </c>
      <c r="H209" s="34">
        <v>480000</v>
      </c>
      <c r="I209" s="34">
        <f t="shared" si="4"/>
        <v>293280</v>
      </c>
    </row>
    <row r="210" spans="1:9" ht="14.45" customHeight="1" x14ac:dyDescent="0.25">
      <c r="A210" s="9">
        <v>203</v>
      </c>
      <c r="B210" s="33" t="s">
        <v>353</v>
      </c>
      <c r="C210" s="23" t="s">
        <v>38</v>
      </c>
      <c r="D210" s="25">
        <v>2</v>
      </c>
      <c r="E210" s="6" t="s">
        <v>380</v>
      </c>
      <c r="F210" s="25" t="s">
        <v>342</v>
      </c>
      <c r="G210" s="25" t="s">
        <v>329</v>
      </c>
      <c r="H210" s="34">
        <v>680000</v>
      </c>
      <c r="I210" s="34">
        <f t="shared" si="4"/>
        <v>415480</v>
      </c>
    </row>
    <row r="211" spans="1:9" ht="14.45" customHeight="1" x14ac:dyDescent="0.25">
      <c r="A211" s="9">
        <v>204</v>
      </c>
      <c r="B211" s="33" t="s">
        <v>353</v>
      </c>
      <c r="C211" s="23" t="s">
        <v>39</v>
      </c>
      <c r="D211" s="25">
        <v>8</v>
      </c>
      <c r="E211" s="6" t="s">
        <v>380</v>
      </c>
      <c r="F211" s="25" t="s">
        <v>342</v>
      </c>
      <c r="G211" s="25" t="s">
        <v>329</v>
      </c>
      <c r="H211" s="34">
        <v>640000</v>
      </c>
      <c r="I211" s="34">
        <f t="shared" si="4"/>
        <v>391040</v>
      </c>
    </row>
    <row r="212" spans="1:9" ht="14.45" customHeight="1" x14ac:dyDescent="0.25">
      <c r="A212" s="9">
        <v>205</v>
      </c>
      <c r="B212" s="33" t="s">
        <v>353</v>
      </c>
      <c r="C212" s="23" t="s">
        <v>40</v>
      </c>
      <c r="D212" s="25">
        <v>3</v>
      </c>
      <c r="E212" s="6" t="s">
        <v>380</v>
      </c>
      <c r="F212" s="25" t="s">
        <v>342</v>
      </c>
      <c r="G212" s="25" t="s">
        <v>349</v>
      </c>
      <c r="H212" s="34">
        <v>255000</v>
      </c>
      <c r="I212" s="34">
        <f t="shared" si="4"/>
        <v>155805</v>
      </c>
    </row>
    <row r="213" spans="1:9" ht="14.45" customHeight="1" x14ac:dyDescent="0.25">
      <c r="A213" s="9">
        <v>206</v>
      </c>
      <c r="B213" s="33" t="s">
        <v>353</v>
      </c>
      <c r="C213" s="23" t="s">
        <v>41</v>
      </c>
      <c r="D213" s="25">
        <f>3+3+2+5</f>
        <v>13</v>
      </c>
      <c r="E213" s="6" t="s">
        <v>380</v>
      </c>
      <c r="F213" s="25" t="s">
        <v>342</v>
      </c>
      <c r="G213" s="25" t="s">
        <v>349</v>
      </c>
      <c r="H213" s="34">
        <v>455000</v>
      </c>
      <c r="I213" s="34">
        <f t="shared" si="4"/>
        <v>278005</v>
      </c>
    </row>
    <row r="214" spans="1:9" ht="14.45" customHeight="1" x14ac:dyDescent="0.25">
      <c r="A214" s="9">
        <v>207</v>
      </c>
      <c r="B214" s="33" t="s">
        <v>353</v>
      </c>
      <c r="C214" s="23" t="s">
        <v>42</v>
      </c>
      <c r="D214" s="25">
        <f>4+1+2</f>
        <v>7</v>
      </c>
      <c r="E214" s="6" t="s">
        <v>380</v>
      </c>
      <c r="F214" s="25" t="s">
        <v>342</v>
      </c>
      <c r="G214" s="25" t="s">
        <v>349</v>
      </c>
      <c r="H214" s="34">
        <v>217000</v>
      </c>
      <c r="I214" s="34">
        <f t="shared" si="4"/>
        <v>132587</v>
      </c>
    </row>
    <row r="215" spans="1:9" ht="14.45" customHeight="1" x14ac:dyDescent="0.25">
      <c r="A215" s="9">
        <v>208</v>
      </c>
      <c r="B215" s="33" t="s">
        <v>353</v>
      </c>
      <c r="C215" s="23" t="s">
        <v>27</v>
      </c>
      <c r="D215" s="25">
        <f>16+22+22+34+16</f>
        <v>110</v>
      </c>
      <c r="E215" s="6" t="s">
        <v>380</v>
      </c>
      <c r="F215" s="25" t="s">
        <v>342</v>
      </c>
      <c r="G215" s="25" t="s">
        <v>349</v>
      </c>
      <c r="H215" s="34">
        <v>4180000</v>
      </c>
      <c r="I215" s="34">
        <v>2554000</v>
      </c>
    </row>
    <row r="216" spans="1:9" ht="14.45" customHeight="1" x14ac:dyDescent="0.25">
      <c r="A216" s="9">
        <v>209</v>
      </c>
      <c r="B216" s="33" t="s">
        <v>353</v>
      </c>
      <c r="C216" s="23" t="s">
        <v>43</v>
      </c>
      <c r="D216" s="25">
        <f>4+4</f>
        <v>8</v>
      </c>
      <c r="E216" s="6" t="s">
        <v>380</v>
      </c>
      <c r="F216" s="25" t="s">
        <v>342</v>
      </c>
      <c r="G216" s="25" t="s">
        <v>349</v>
      </c>
      <c r="H216" s="34">
        <v>240000</v>
      </c>
      <c r="I216" s="34">
        <f t="shared" si="4"/>
        <v>146640</v>
      </c>
    </row>
    <row r="217" spans="1:9" ht="14.45" customHeight="1" x14ac:dyDescent="0.25">
      <c r="A217" s="9">
        <v>210</v>
      </c>
      <c r="B217" s="33" t="s">
        <v>353</v>
      </c>
      <c r="C217" s="23" t="s">
        <v>44</v>
      </c>
      <c r="D217" s="25">
        <v>4</v>
      </c>
      <c r="E217" s="6" t="s">
        <v>380</v>
      </c>
      <c r="F217" s="25" t="s">
        <v>342</v>
      </c>
      <c r="G217" s="25" t="s">
        <v>349</v>
      </c>
      <c r="H217" s="34">
        <v>80000</v>
      </c>
      <c r="I217" s="34">
        <f t="shared" si="4"/>
        <v>48880</v>
      </c>
    </row>
    <row r="218" spans="1:9" ht="14.45" customHeight="1" x14ac:dyDescent="0.25">
      <c r="A218" s="9">
        <v>211</v>
      </c>
      <c r="B218" s="33" t="s">
        <v>353</v>
      </c>
      <c r="C218" s="23" t="s">
        <v>27</v>
      </c>
      <c r="D218" s="25">
        <f>2+1</f>
        <v>3</v>
      </c>
      <c r="E218" s="6" t="s">
        <v>380</v>
      </c>
      <c r="F218" s="25" t="s">
        <v>342</v>
      </c>
      <c r="G218" s="25" t="s">
        <v>349</v>
      </c>
      <c r="H218" s="34">
        <v>124000</v>
      </c>
      <c r="I218" s="34">
        <f t="shared" si="4"/>
        <v>75764</v>
      </c>
    </row>
    <row r="219" spans="1:9" ht="14.45" customHeight="1" x14ac:dyDescent="0.25">
      <c r="A219" s="9">
        <v>212</v>
      </c>
      <c r="B219" s="33" t="s">
        <v>353</v>
      </c>
      <c r="C219" s="23" t="s">
        <v>45</v>
      </c>
      <c r="D219" s="25">
        <v>5</v>
      </c>
      <c r="E219" s="6" t="s">
        <v>380</v>
      </c>
      <c r="F219" s="25" t="s">
        <v>342</v>
      </c>
      <c r="G219" s="25" t="s">
        <v>349</v>
      </c>
      <c r="H219" s="34">
        <v>250000</v>
      </c>
      <c r="I219" s="34">
        <f t="shared" si="4"/>
        <v>152750</v>
      </c>
    </row>
    <row r="220" spans="1:9" ht="14.45" customHeight="1" x14ac:dyDescent="0.25">
      <c r="A220" s="9">
        <v>213</v>
      </c>
      <c r="B220" s="33" t="s">
        <v>353</v>
      </c>
      <c r="C220" s="23" t="s">
        <v>46</v>
      </c>
      <c r="D220" s="25">
        <v>6</v>
      </c>
      <c r="E220" s="6" t="s">
        <v>380</v>
      </c>
      <c r="F220" s="25" t="s">
        <v>342</v>
      </c>
      <c r="G220" s="25" t="s">
        <v>349</v>
      </c>
      <c r="H220" s="34">
        <v>2100000</v>
      </c>
      <c r="I220" s="34">
        <f t="shared" si="4"/>
        <v>1283100</v>
      </c>
    </row>
    <row r="221" spans="1:9" ht="14.45" customHeight="1" x14ac:dyDescent="0.25">
      <c r="A221" s="9">
        <v>214</v>
      </c>
      <c r="B221" s="33" t="s">
        <v>353</v>
      </c>
      <c r="C221" s="23" t="s">
        <v>47</v>
      </c>
      <c r="D221" s="25">
        <v>1</v>
      </c>
      <c r="E221" s="6" t="s">
        <v>380</v>
      </c>
      <c r="F221" s="25" t="s">
        <v>342</v>
      </c>
      <c r="G221" s="25" t="s">
        <v>349</v>
      </c>
      <c r="H221" s="34">
        <v>45000</v>
      </c>
      <c r="I221" s="34">
        <f t="shared" si="4"/>
        <v>27495</v>
      </c>
    </row>
    <row r="222" spans="1:9" ht="14.45" customHeight="1" x14ac:dyDescent="0.25">
      <c r="A222" s="9">
        <v>215</v>
      </c>
      <c r="B222" s="33" t="s">
        <v>353</v>
      </c>
      <c r="C222" s="23" t="s">
        <v>48</v>
      </c>
      <c r="D222" s="25">
        <v>6</v>
      </c>
      <c r="E222" s="6" t="s">
        <v>380</v>
      </c>
      <c r="F222" s="25" t="s">
        <v>342</v>
      </c>
      <c r="G222" s="25" t="s">
        <v>349</v>
      </c>
      <c r="H222" s="34">
        <v>90000</v>
      </c>
      <c r="I222" s="34">
        <f t="shared" si="4"/>
        <v>54990</v>
      </c>
    </row>
    <row r="223" spans="1:9" ht="14.45" customHeight="1" x14ac:dyDescent="0.25">
      <c r="A223" s="9">
        <v>216</v>
      </c>
      <c r="B223" s="33" t="s">
        <v>353</v>
      </c>
      <c r="C223" s="23" t="s">
        <v>14</v>
      </c>
      <c r="D223" s="25">
        <v>28</v>
      </c>
      <c r="E223" s="6" t="s">
        <v>380</v>
      </c>
      <c r="F223" s="25" t="s">
        <v>342</v>
      </c>
      <c r="G223" s="25" t="s">
        <v>349</v>
      </c>
      <c r="H223" s="34">
        <v>1260000</v>
      </c>
      <c r="I223" s="34">
        <f t="shared" si="4"/>
        <v>769860</v>
      </c>
    </row>
    <row r="224" spans="1:9" ht="14.45" customHeight="1" x14ac:dyDescent="0.25">
      <c r="A224" s="9">
        <v>217</v>
      </c>
      <c r="B224" s="33" t="s">
        <v>353</v>
      </c>
      <c r="C224" s="23" t="s">
        <v>49</v>
      </c>
      <c r="D224" s="25">
        <f>2+1</f>
        <v>3</v>
      </c>
      <c r="E224" s="6" t="s">
        <v>380</v>
      </c>
      <c r="F224" s="25" t="s">
        <v>342</v>
      </c>
      <c r="G224" s="25" t="s">
        <v>349</v>
      </c>
      <c r="H224" s="34">
        <v>612000</v>
      </c>
      <c r="I224" s="34">
        <f t="shared" si="4"/>
        <v>373932</v>
      </c>
    </row>
    <row r="225" spans="1:9" ht="14.45" customHeight="1" x14ac:dyDescent="0.25">
      <c r="A225" s="9">
        <v>218</v>
      </c>
      <c r="B225" s="33" t="s">
        <v>353</v>
      </c>
      <c r="C225" s="23" t="s">
        <v>50</v>
      </c>
      <c r="D225" s="25">
        <v>4</v>
      </c>
      <c r="E225" s="6" t="s">
        <v>380</v>
      </c>
      <c r="F225" s="25" t="s">
        <v>342</v>
      </c>
      <c r="G225" s="25" t="s">
        <v>349</v>
      </c>
      <c r="H225" s="34">
        <v>386400</v>
      </c>
      <c r="I225" s="34">
        <f t="shared" si="4"/>
        <v>236090.4</v>
      </c>
    </row>
    <row r="226" spans="1:9" ht="14.45" customHeight="1" x14ac:dyDescent="0.25">
      <c r="A226" s="9">
        <v>219</v>
      </c>
      <c r="B226" s="33" t="s">
        <v>353</v>
      </c>
      <c r="C226" s="23" t="s">
        <v>51</v>
      </c>
      <c r="D226" s="25">
        <v>1</v>
      </c>
      <c r="E226" s="6" t="s">
        <v>380</v>
      </c>
      <c r="F226" s="25" t="s">
        <v>342</v>
      </c>
      <c r="G226" s="25" t="s">
        <v>349</v>
      </c>
      <c r="H226" s="34">
        <v>112000</v>
      </c>
      <c r="I226" s="34">
        <f t="shared" si="4"/>
        <v>68432</v>
      </c>
    </row>
    <row r="227" spans="1:9" ht="14.45" customHeight="1" x14ac:dyDescent="0.25">
      <c r="A227" s="9">
        <v>220</v>
      </c>
      <c r="B227" s="33" t="s">
        <v>353</v>
      </c>
      <c r="C227" s="23" t="s">
        <v>52</v>
      </c>
      <c r="D227" s="25">
        <v>8</v>
      </c>
      <c r="E227" s="6" t="s">
        <v>380</v>
      </c>
      <c r="F227" s="25" t="s">
        <v>342</v>
      </c>
      <c r="G227" s="25" t="s">
        <v>349</v>
      </c>
      <c r="H227" s="34">
        <v>320000</v>
      </c>
      <c r="I227" s="34">
        <f t="shared" si="4"/>
        <v>195520</v>
      </c>
    </row>
    <row r="228" spans="1:9" ht="14.45" customHeight="1" x14ac:dyDescent="0.25">
      <c r="A228" s="9">
        <v>221</v>
      </c>
      <c r="B228" s="33" t="s">
        <v>353</v>
      </c>
      <c r="C228" s="23" t="s">
        <v>370</v>
      </c>
      <c r="D228" s="25">
        <v>4</v>
      </c>
      <c r="E228" s="6" t="s">
        <v>380</v>
      </c>
      <c r="F228" s="25" t="s">
        <v>342</v>
      </c>
      <c r="G228" s="25" t="s">
        <v>349</v>
      </c>
      <c r="H228" s="34">
        <v>192000</v>
      </c>
      <c r="I228" s="34">
        <f t="shared" si="4"/>
        <v>117312</v>
      </c>
    </row>
    <row r="229" spans="1:9" ht="14.45" customHeight="1" x14ac:dyDescent="0.25">
      <c r="A229" s="9">
        <v>222</v>
      </c>
      <c r="B229" s="33" t="s">
        <v>353</v>
      </c>
      <c r="C229" s="23" t="s">
        <v>53</v>
      </c>
      <c r="D229" s="25">
        <v>1</v>
      </c>
      <c r="E229" s="6" t="s">
        <v>380</v>
      </c>
      <c r="F229" s="25" t="s">
        <v>342</v>
      </c>
      <c r="G229" s="25" t="s">
        <v>349</v>
      </c>
      <c r="H229" s="34">
        <v>48000</v>
      </c>
      <c r="I229" s="34">
        <f t="shared" si="4"/>
        <v>29328</v>
      </c>
    </row>
    <row r="230" spans="1:9" ht="14.45" customHeight="1" x14ac:dyDescent="0.25">
      <c r="A230" s="9">
        <v>223</v>
      </c>
      <c r="B230" s="33" t="s">
        <v>353</v>
      </c>
      <c r="C230" s="23" t="s">
        <v>54</v>
      </c>
      <c r="D230" s="25">
        <f>21+34+1+3</f>
        <v>59</v>
      </c>
      <c r="E230" s="6" t="s">
        <v>380</v>
      </c>
      <c r="F230" s="25" t="s">
        <v>342</v>
      </c>
      <c r="G230" s="25" t="s">
        <v>349</v>
      </c>
      <c r="H230" s="34">
        <v>3658000</v>
      </c>
      <c r="I230" s="34">
        <v>2235040</v>
      </c>
    </row>
    <row r="231" spans="1:9" ht="14.45" customHeight="1" x14ac:dyDescent="0.25">
      <c r="A231" s="9">
        <v>224</v>
      </c>
      <c r="B231" s="33" t="s">
        <v>353</v>
      </c>
      <c r="C231" s="23" t="s">
        <v>40</v>
      </c>
      <c r="D231" s="25">
        <f>36+13+8+2+3</f>
        <v>62</v>
      </c>
      <c r="E231" s="6" t="s">
        <v>380</v>
      </c>
      <c r="F231" s="25" t="s">
        <v>342</v>
      </c>
      <c r="G231" s="25" t="s">
        <v>349</v>
      </c>
      <c r="H231" s="34">
        <v>5270000</v>
      </c>
      <c r="I231" s="34">
        <f t="shared" si="4"/>
        <v>3219970</v>
      </c>
    </row>
    <row r="232" spans="1:9" ht="14.45" customHeight="1" x14ac:dyDescent="0.25">
      <c r="A232" s="9">
        <v>225</v>
      </c>
      <c r="B232" s="33" t="s">
        <v>353</v>
      </c>
      <c r="C232" s="23" t="s">
        <v>55</v>
      </c>
      <c r="D232" s="25">
        <f>75+7+17+9+9</f>
        <v>117</v>
      </c>
      <c r="E232" s="6" t="s">
        <v>380</v>
      </c>
      <c r="F232" s="25" t="s">
        <v>342</v>
      </c>
      <c r="G232" s="25" t="s">
        <v>349</v>
      </c>
      <c r="H232" s="34">
        <v>585000</v>
      </c>
      <c r="I232" s="34">
        <f t="shared" si="4"/>
        <v>357435</v>
      </c>
    </row>
    <row r="233" spans="1:9" ht="14.45" customHeight="1" x14ac:dyDescent="0.25">
      <c r="A233" s="9">
        <v>226</v>
      </c>
      <c r="B233" s="33" t="s">
        <v>353</v>
      </c>
      <c r="C233" s="23" t="s">
        <v>56</v>
      </c>
      <c r="D233" s="25">
        <v>12</v>
      </c>
      <c r="E233" s="6" t="s">
        <v>380</v>
      </c>
      <c r="F233" s="25" t="s">
        <v>342</v>
      </c>
      <c r="G233" s="25" t="s">
        <v>349</v>
      </c>
      <c r="H233" s="34">
        <v>96000</v>
      </c>
      <c r="I233" s="34">
        <f t="shared" si="4"/>
        <v>58656</v>
      </c>
    </row>
    <row r="234" spans="1:9" ht="14.45" customHeight="1" x14ac:dyDescent="0.25">
      <c r="A234" s="9">
        <v>227</v>
      </c>
      <c r="B234" s="33" t="s">
        <v>353</v>
      </c>
      <c r="C234" s="23" t="s">
        <v>57</v>
      </c>
      <c r="D234" s="25">
        <f>26+33+6+10</f>
        <v>75</v>
      </c>
      <c r="E234" s="6" t="s">
        <v>380</v>
      </c>
      <c r="F234" s="25" t="s">
        <v>342</v>
      </c>
      <c r="G234" s="25" t="s">
        <v>349</v>
      </c>
      <c r="H234" s="34">
        <v>9300000</v>
      </c>
      <c r="I234" s="34">
        <f t="shared" si="4"/>
        <v>5682300</v>
      </c>
    </row>
    <row r="235" spans="1:9" ht="14.45" customHeight="1" x14ac:dyDescent="0.25">
      <c r="A235" s="9">
        <v>228</v>
      </c>
      <c r="B235" s="33" t="s">
        <v>353</v>
      </c>
      <c r="C235" s="23" t="s">
        <v>58</v>
      </c>
      <c r="D235" s="25">
        <v>1</v>
      </c>
      <c r="E235" s="6" t="s">
        <v>380</v>
      </c>
      <c r="F235" s="25" t="s">
        <v>342</v>
      </c>
      <c r="G235" s="25" t="s">
        <v>349</v>
      </c>
      <c r="H235" s="34">
        <v>30000</v>
      </c>
      <c r="I235" s="34">
        <f t="shared" si="4"/>
        <v>18330</v>
      </c>
    </row>
    <row r="236" spans="1:9" ht="14.45" customHeight="1" x14ac:dyDescent="0.25">
      <c r="A236" s="9">
        <v>229</v>
      </c>
      <c r="B236" s="33" t="s">
        <v>353</v>
      </c>
      <c r="C236" s="23" t="s">
        <v>59</v>
      </c>
      <c r="D236" s="25">
        <v>2</v>
      </c>
      <c r="E236" s="6" t="s">
        <v>380</v>
      </c>
      <c r="F236" s="25" t="s">
        <v>342</v>
      </c>
      <c r="G236" s="25" t="s">
        <v>349</v>
      </c>
      <c r="H236" s="34">
        <v>24800</v>
      </c>
      <c r="I236" s="34">
        <f t="shared" si="4"/>
        <v>15152.8</v>
      </c>
    </row>
    <row r="237" spans="1:9" ht="14.45" customHeight="1" x14ac:dyDescent="0.25">
      <c r="A237" s="9">
        <v>230</v>
      </c>
      <c r="B237" s="33" t="s">
        <v>353</v>
      </c>
      <c r="C237" s="23" t="s">
        <v>57</v>
      </c>
      <c r="D237" s="25">
        <v>18</v>
      </c>
      <c r="E237" s="6" t="s">
        <v>380</v>
      </c>
      <c r="F237" s="25" t="s">
        <v>342</v>
      </c>
      <c r="G237" s="25" t="s">
        <v>349</v>
      </c>
      <c r="H237" s="34">
        <v>2232000</v>
      </c>
      <c r="I237" s="34">
        <f t="shared" si="4"/>
        <v>1363752</v>
      </c>
    </row>
    <row r="238" spans="1:9" ht="14.45" customHeight="1" x14ac:dyDescent="0.25">
      <c r="A238" s="9">
        <v>231</v>
      </c>
      <c r="B238" s="33" t="s">
        <v>353</v>
      </c>
      <c r="C238" s="23" t="s">
        <v>40</v>
      </c>
      <c r="D238" s="25">
        <f>6+1+3+3</f>
        <v>13</v>
      </c>
      <c r="E238" s="6" t="s">
        <v>380</v>
      </c>
      <c r="F238" s="25" t="s">
        <v>342</v>
      </c>
      <c r="G238" s="25" t="s">
        <v>349</v>
      </c>
      <c r="H238" s="34">
        <v>1105000</v>
      </c>
      <c r="I238" s="34">
        <f t="shared" si="4"/>
        <v>675155</v>
      </c>
    </row>
    <row r="239" spans="1:9" ht="14.45" customHeight="1" x14ac:dyDescent="0.25">
      <c r="A239" s="9">
        <v>232</v>
      </c>
      <c r="B239" s="33" t="s">
        <v>353</v>
      </c>
      <c r="C239" s="23" t="s">
        <v>60</v>
      </c>
      <c r="D239" s="25">
        <v>4</v>
      </c>
      <c r="E239" s="6" t="s">
        <v>380</v>
      </c>
      <c r="F239" s="25" t="s">
        <v>342</v>
      </c>
      <c r="G239" s="25" t="s">
        <v>349</v>
      </c>
      <c r="H239" s="34">
        <v>8000</v>
      </c>
      <c r="I239" s="34">
        <f t="shared" si="4"/>
        <v>4888</v>
      </c>
    </row>
    <row r="240" spans="1:9" ht="14.45" customHeight="1" x14ac:dyDescent="0.25">
      <c r="A240" s="9">
        <v>233</v>
      </c>
      <c r="B240" s="33" t="s">
        <v>353</v>
      </c>
      <c r="C240" s="23" t="s">
        <v>61</v>
      </c>
      <c r="D240" s="25">
        <v>72</v>
      </c>
      <c r="E240" s="6" t="s">
        <v>380</v>
      </c>
      <c r="F240" s="25" t="s">
        <v>342</v>
      </c>
      <c r="G240" s="25" t="s">
        <v>349</v>
      </c>
      <c r="H240" s="34">
        <v>0</v>
      </c>
      <c r="I240" s="34">
        <f t="shared" si="4"/>
        <v>0</v>
      </c>
    </row>
    <row r="241" spans="1:9" ht="14.45" customHeight="1" x14ac:dyDescent="0.25">
      <c r="A241" s="9">
        <v>234</v>
      </c>
      <c r="B241" s="33" t="s">
        <v>353</v>
      </c>
      <c r="C241" s="23" t="s">
        <v>62</v>
      </c>
      <c r="D241" s="25">
        <v>2</v>
      </c>
      <c r="E241" s="6" t="s">
        <v>380</v>
      </c>
      <c r="F241" s="25" t="s">
        <v>342</v>
      </c>
      <c r="G241" s="25" t="s">
        <v>349</v>
      </c>
      <c r="H241" s="34">
        <v>238000</v>
      </c>
      <c r="I241" s="34">
        <f t="shared" si="4"/>
        <v>145418</v>
      </c>
    </row>
    <row r="242" spans="1:9" ht="14.45" customHeight="1" x14ac:dyDescent="0.25">
      <c r="A242" s="9">
        <v>235</v>
      </c>
      <c r="B242" s="33" t="s">
        <v>353</v>
      </c>
      <c r="C242" s="23" t="s">
        <v>63</v>
      </c>
      <c r="D242" s="25">
        <v>1</v>
      </c>
      <c r="E242" s="6" t="s">
        <v>380</v>
      </c>
      <c r="F242" s="25" t="s">
        <v>342</v>
      </c>
      <c r="G242" s="25" t="s">
        <v>349</v>
      </c>
      <c r="H242" s="34">
        <v>30000</v>
      </c>
      <c r="I242" s="34">
        <f t="shared" ref="I242:I305" si="5">H242*0.611</f>
        <v>18330</v>
      </c>
    </row>
    <row r="243" spans="1:9" ht="14.45" customHeight="1" x14ac:dyDescent="0.25">
      <c r="A243" s="9">
        <v>236</v>
      </c>
      <c r="B243" s="33" t="s">
        <v>353</v>
      </c>
      <c r="C243" s="23" t="s">
        <v>55</v>
      </c>
      <c r="D243" s="25">
        <f>18+1+3+10+1</f>
        <v>33</v>
      </c>
      <c r="E243" s="6" t="s">
        <v>380</v>
      </c>
      <c r="F243" s="25" t="s">
        <v>342</v>
      </c>
      <c r="G243" s="25" t="s">
        <v>349</v>
      </c>
      <c r="H243" s="34">
        <v>132000</v>
      </c>
      <c r="I243" s="34">
        <f t="shared" si="5"/>
        <v>80652</v>
      </c>
    </row>
    <row r="244" spans="1:9" ht="14.45" customHeight="1" x14ac:dyDescent="0.25">
      <c r="A244" s="9">
        <v>237</v>
      </c>
      <c r="B244" s="33" t="s">
        <v>353</v>
      </c>
      <c r="C244" s="23" t="s">
        <v>64</v>
      </c>
      <c r="D244" s="25">
        <v>5</v>
      </c>
      <c r="E244" s="6" t="s">
        <v>380</v>
      </c>
      <c r="F244" s="25" t="s">
        <v>342</v>
      </c>
      <c r="G244" s="25" t="s">
        <v>349</v>
      </c>
      <c r="H244" s="34">
        <v>25000</v>
      </c>
      <c r="I244" s="34">
        <f t="shared" si="5"/>
        <v>15275</v>
      </c>
    </row>
    <row r="245" spans="1:9" ht="14.45" customHeight="1" x14ac:dyDescent="0.25">
      <c r="A245" s="9">
        <v>238</v>
      </c>
      <c r="B245" s="33" t="s">
        <v>353</v>
      </c>
      <c r="C245" s="23" t="s">
        <v>65</v>
      </c>
      <c r="D245" s="25">
        <v>2</v>
      </c>
      <c r="E245" s="6" t="s">
        <v>380</v>
      </c>
      <c r="F245" s="25" t="s">
        <v>342</v>
      </c>
      <c r="G245" s="25" t="s">
        <v>349</v>
      </c>
      <c r="H245" s="34">
        <v>0</v>
      </c>
      <c r="I245" s="34">
        <f t="shared" si="5"/>
        <v>0</v>
      </c>
    </row>
    <row r="246" spans="1:9" ht="14.45" customHeight="1" x14ac:dyDescent="0.25">
      <c r="A246" s="9">
        <v>239</v>
      </c>
      <c r="B246" s="33" t="s">
        <v>353</v>
      </c>
      <c r="C246" s="23" t="s">
        <v>371</v>
      </c>
      <c r="D246" s="25">
        <f>2+6+4+6</f>
        <v>18</v>
      </c>
      <c r="E246" s="6" t="s">
        <v>380</v>
      </c>
      <c r="F246" s="25" t="s">
        <v>342</v>
      </c>
      <c r="G246" s="25" t="s">
        <v>349</v>
      </c>
      <c r="H246" s="34">
        <v>1155600</v>
      </c>
      <c r="I246" s="34">
        <f t="shared" si="5"/>
        <v>706071.6</v>
      </c>
    </row>
    <row r="247" spans="1:9" ht="14.45" customHeight="1" x14ac:dyDescent="0.25">
      <c r="A247" s="9">
        <v>240</v>
      </c>
      <c r="B247" s="33" t="s">
        <v>353</v>
      </c>
      <c r="C247" s="23" t="s">
        <v>66</v>
      </c>
      <c r="D247" s="25">
        <f>17+35</f>
        <v>52</v>
      </c>
      <c r="E247" s="6" t="s">
        <v>380</v>
      </c>
      <c r="F247" s="25" t="s">
        <v>342</v>
      </c>
      <c r="G247" s="25" t="s">
        <v>349</v>
      </c>
      <c r="H247" s="34">
        <v>520000</v>
      </c>
      <c r="I247" s="34">
        <f t="shared" si="5"/>
        <v>317720</v>
      </c>
    </row>
    <row r="248" spans="1:9" ht="14.45" customHeight="1" x14ac:dyDescent="0.25">
      <c r="A248" s="9">
        <v>241</v>
      </c>
      <c r="B248" s="33" t="s">
        <v>353</v>
      </c>
      <c r="C248" s="23" t="s">
        <v>56</v>
      </c>
      <c r="D248" s="25">
        <f>4+2+1+1</f>
        <v>8</v>
      </c>
      <c r="E248" s="6" t="s">
        <v>380</v>
      </c>
      <c r="F248" s="25" t="s">
        <v>342</v>
      </c>
      <c r="G248" s="25" t="s">
        <v>349</v>
      </c>
      <c r="H248" s="34">
        <v>64000</v>
      </c>
      <c r="I248" s="34">
        <f t="shared" si="5"/>
        <v>39104</v>
      </c>
    </row>
    <row r="249" spans="1:9" ht="14.45" customHeight="1" x14ac:dyDescent="0.25">
      <c r="A249" s="9">
        <v>242</v>
      </c>
      <c r="B249" s="33" t="s">
        <v>353</v>
      </c>
      <c r="C249" s="23" t="s">
        <v>67</v>
      </c>
      <c r="D249" s="25">
        <v>5</v>
      </c>
      <c r="E249" s="6" t="s">
        <v>380</v>
      </c>
      <c r="F249" s="25" t="s">
        <v>342</v>
      </c>
      <c r="G249" s="25" t="s">
        <v>349</v>
      </c>
      <c r="H249" s="34">
        <v>1048600</v>
      </c>
      <c r="I249" s="34">
        <f t="shared" si="5"/>
        <v>640694.6</v>
      </c>
    </row>
    <row r="250" spans="1:9" ht="14.45" customHeight="1" x14ac:dyDescent="0.25">
      <c r="A250" s="9">
        <v>243</v>
      </c>
      <c r="B250" s="33" t="s">
        <v>353</v>
      </c>
      <c r="C250" s="23" t="s">
        <v>68</v>
      </c>
      <c r="D250" s="25">
        <v>1</v>
      </c>
      <c r="E250" s="6" t="s">
        <v>380</v>
      </c>
      <c r="F250" s="25" t="s">
        <v>342</v>
      </c>
      <c r="G250" s="25" t="s">
        <v>349</v>
      </c>
      <c r="H250" s="34">
        <v>185000</v>
      </c>
      <c r="I250" s="34">
        <f t="shared" si="5"/>
        <v>113035</v>
      </c>
    </row>
    <row r="251" spans="1:9" ht="14.45" customHeight="1" x14ac:dyDescent="0.25">
      <c r="A251" s="9">
        <v>244</v>
      </c>
      <c r="B251" s="33" t="s">
        <v>353</v>
      </c>
      <c r="C251" s="23" t="s">
        <v>69</v>
      </c>
      <c r="D251" s="25">
        <v>1</v>
      </c>
      <c r="E251" s="6" t="s">
        <v>380</v>
      </c>
      <c r="F251" s="25" t="s">
        <v>342</v>
      </c>
      <c r="G251" s="25" t="s">
        <v>349</v>
      </c>
      <c r="H251" s="34">
        <v>210000</v>
      </c>
      <c r="I251" s="34">
        <f t="shared" si="5"/>
        <v>128310</v>
      </c>
    </row>
    <row r="252" spans="1:9" ht="14.45" customHeight="1" x14ac:dyDescent="0.25">
      <c r="A252" s="9">
        <v>245</v>
      </c>
      <c r="B252" s="33" t="s">
        <v>353</v>
      </c>
      <c r="C252" s="23" t="s">
        <v>70</v>
      </c>
      <c r="D252" s="25">
        <v>10</v>
      </c>
      <c r="E252" s="6" t="s">
        <v>380</v>
      </c>
      <c r="F252" s="25" t="s">
        <v>342</v>
      </c>
      <c r="G252" s="25" t="s">
        <v>349</v>
      </c>
      <c r="H252" s="34">
        <v>80000</v>
      </c>
      <c r="I252" s="34">
        <f t="shared" si="5"/>
        <v>48880</v>
      </c>
    </row>
    <row r="253" spans="1:9" ht="14.45" customHeight="1" x14ac:dyDescent="0.25">
      <c r="A253" s="9">
        <v>246</v>
      </c>
      <c r="B253" s="33" t="s">
        <v>353</v>
      </c>
      <c r="C253" s="23" t="s">
        <v>71</v>
      </c>
      <c r="D253" s="25">
        <v>4</v>
      </c>
      <c r="E253" s="6" t="s">
        <v>380</v>
      </c>
      <c r="F253" s="25" t="s">
        <v>342</v>
      </c>
      <c r="G253" s="25" t="s">
        <v>349</v>
      </c>
      <c r="H253" s="34">
        <v>244000</v>
      </c>
      <c r="I253" s="34">
        <f t="shared" si="5"/>
        <v>149084</v>
      </c>
    </row>
    <row r="254" spans="1:9" ht="14.45" customHeight="1" x14ac:dyDescent="0.25">
      <c r="A254" s="9">
        <v>247</v>
      </c>
      <c r="B254" s="33" t="s">
        <v>353</v>
      </c>
      <c r="C254" s="23" t="s">
        <v>72</v>
      </c>
      <c r="D254" s="25">
        <f>12+1+3</f>
        <v>16</v>
      </c>
      <c r="E254" s="6" t="s">
        <v>382</v>
      </c>
      <c r="F254" s="25" t="s">
        <v>342</v>
      </c>
      <c r="G254" s="25" t="s">
        <v>349</v>
      </c>
      <c r="H254" s="34">
        <v>20000</v>
      </c>
      <c r="I254" s="34">
        <f t="shared" si="5"/>
        <v>12220</v>
      </c>
    </row>
    <row r="255" spans="1:9" ht="14.45" customHeight="1" x14ac:dyDescent="0.25">
      <c r="A255" s="9">
        <v>248</v>
      </c>
      <c r="B255" s="33" t="s">
        <v>353</v>
      </c>
      <c r="C255" s="23" t="s">
        <v>73</v>
      </c>
      <c r="D255" s="25">
        <v>42</v>
      </c>
      <c r="E255" s="6" t="s">
        <v>382</v>
      </c>
      <c r="F255" s="25" t="s">
        <v>342</v>
      </c>
      <c r="G255" s="25" t="s">
        <v>349</v>
      </c>
      <c r="H255" s="34">
        <v>33600</v>
      </c>
      <c r="I255" s="34">
        <f t="shared" si="5"/>
        <v>20529.599999999999</v>
      </c>
    </row>
    <row r="256" spans="1:9" ht="14.45" customHeight="1" x14ac:dyDescent="0.25">
      <c r="A256" s="9">
        <v>249</v>
      </c>
      <c r="B256" s="33" t="s">
        <v>353</v>
      </c>
      <c r="C256" s="23" t="s">
        <v>74</v>
      </c>
      <c r="D256" s="25">
        <v>39</v>
      </c>
      <c r="E256" s="6" t="s">
        <v>382</v>
      </c>
      <c r="F256" s="25" t="s">
        <v>342</v>
      </c>
      <c r="G256" s="25" t="s">
        <v>349</v>
      </c>
      <c r="H256" s="34">
        <v>26520</v>
      </c>
      <c r="I256" s="34">
        <f t="shared" si="5"/>
        <v>16203.72</v>
      </c>
    </row>
    <row r="257" spans="1:9" ht="14.45" customHeight="1" x14ac:dyDescent="0.25">
      <c r="A257" s="9">
        <v>250</v>
      </c>
      <c r="B257" s="33" t="s">
        <v>353</v>
      </c>
      <c r="C257" s="23" t="s">
        <v>75</v>
      </c>
      <c r="D257" s="25">
        <v>2</v>
      </c>
      <c r="E257" s="6" t="s">
        <v>382</v>
      </c>
      <c r="F257" s="25" t="s">
        <v>342</v>
      </c>
      <c r="G257" s="25" t="s">
        <v>349</v>
      </c>
      <c r="H257" s="34">
        <v>90000</v>
      </c>
      <c r="I257" s="34">
        <f t="shared" si="5"/>
        <v>54990</v>
      </c>
    </row>
    <row r="258" spans="1:9" ht="14.45" customHeight="1" x14ac:dyDescent="0.25">
      <c r="A258" s="9">
        <v>251</v>
      </c>
      <c r="B258" s="33" t="s">
        <v>353</v>
      </c>
      <c r="C258" s="23" t="s">
        <v>76</v>
      </c>
      <c r="D258" s="25">
        <f>40+20</f>
        <v>60</v>
      </c>
      <c r="E258" s="6" t="s">
        <v>382</v>
      </c>
      <c r="F258" s="25" t="s">
        <v>342</v>
      </c>
      <c r="G258" s="25" t="s">
        <v>349</v>
      </c>
      <c r="H258" s="34">
        <v>15000</v>
      </c>
      <c r="I258" s="34">
        <f t="shared" si="5"/>
        <v>9165</v>
      </c>
    </row>
    <row r="259" spans="1:9" ht="14.45" customHeight="1" x14ac:dyDescent="0.25">
      <c r="A259" s="9">
        <v>252</v>
      </c>
      <c r="B259" s="33" t="s">
        <v>353</v>
      </c>
      <c r="C259" s="23" t="s">
        <v>77</v>
      </c>
      <c r="D259" s="25">
        <v>1</v>
      </c>
      <c r="E259" s="6" t="s">
        <v>382</v>
      </c>
      <c r="F259" s="25" t="s">
        <v>342</v>
      </c>
      <c r="G259" s="25" t="s">
        <v>349</v>
      </c>
      <c r="H259" s="34">
        <v>500</v>
      </c>
      <c r="I259" s="34">
        <f t="shared" si="5"/>
        <v>305.5</v>
      </c>
    </row>
    <row r="260" spans="1:9" ht="14.45" customHeight="1" x14ac:dyDescent="0.25">
      <c r="A260" s="9">
        <v>253</v>
      </c>
      <c r="B260" s="33" t="s">
        <v>353</v>
      </c>
      <c r="C260" s="23" t="s">
        <v>78</v>
      </c>
      <c r="D260" s="25">
        <f>2+3+2+2+1+12+1</f>
        <v>23</v>
      </c>
      <c r="E260" s="6" t="s">
        <v>382</v>
      </c>
      <c r="F260" s="25" t="s">
        <v>342</v>
      </c>
      <c r="G260" s="25" t="s">
        <v>349</v>
      </c>
      <c r="H260" s="34">
        <v>2576000</v>
      </c>
      <c r="I260" s="34">
        <v>1575600</v>
      </c>
    </row>
    <row r="261" spans="1:9" ht="14.45" customHeight="1" x14ac:dyDescent="0.25">
      <c r="A261" s="9">
        <v>254</v>
      </c>
      <c r="B261" s="33" t="s">
        <v>353</v>
      </c>
      <c r="C261" s="23" t="s">
        <v>372</v>
      </c>
      <c r="D261" s="25">
        <f>1+2+1</f>
        <v>4</v>
      </c>
      <c r="E261" s="6" t="s">
        <v>380</v>
      </c>
      <c r="F261" s="25" t="s">
        <v>342</v>
      </c>
      <c r="G261" s="25" t="s">
        <v>349</v>
      </c>
      <c r="H261" s="34">
        <v>124000</v>
      </c>
      <c r="I261" s="34">
        <v>85000</v>
      </c>
    </row>
    <row r="262" spans="1:9" ht="14.45" customHeight="1" x14ac:dyDescent="0.25">
      <c r="A262" s="9">
        <v>255</v>
      </c>
      <c r="B262" s="33" t="s">
        <v>353</v>
      </c>
      <c r="C262" s="23" t="s">
        <v>79</v>
      </c>
      <c r="D262" s="25">
        <v>1</v>
      </c>
      <c r="E262" s="6" t="s">
        <v>380</v>
      </c>
      <c r="F262" s="25" t="s">
        <v>342</v>
      </c>
      <c r="G262" s="25" t="s">
        <v>349</v>
      </c>
      <c r="H262" s="34">
        <v>45000</v>
      </c>
      <c r="I262" s="34">
        <f t="shared" si="5"/>
        <v>27495</v>
      </c>
    </row>
    <row r="263" spans="1:9" ht="14.45" customHeight="1" x14ac:dyDescent="0.25">
      <c r="A263" s="9">
        <v>256</v>
      </c>
      <c r="B263" s="33" t="s">
        <v>353</v>
      </c>
      <c r="C263" s="23" t="s">
        <v>80</v>
      </c>
      <c r="D263" s="25">
        <f>1+1</f>
        <v>2</v>
      </c>
      <c r="E263" s="6" t="s">
        <v>380</v>
      </c>
      <c r="F263" s="25" t="s">
        <v>342</v>
      </c>
      <c r="G263" s="25" t="s">
        <v>349</v>
      </c>
      <c r="H263" s="34">
        <v>620000</v>
      </c>
      <c r="I263" s="34">
        <f t="shared" si="5"/>
        <v>378820</v>
      </c>
    </row>
    <row r="264" spans="1:9" ht="14.45" customHeight="1" x14ac:dyDescent="0.25">
      <c r="A264" s="9">
        <v>257</v>
      </c>
      <c r="B264" s="33" t="s">
        <v>353</v>
      </c>
      <c r="C264" s="23" t="s">
        <v>81</v>
      </c>
      <c r="D264" s="25">
        <f>20+13+20+20+10+26+21</f>
        <v>130</v>
      </c>
      <c r="E264" s="6" t="s">
        <v>382</v>
      </c>
      <c r="F264" s="25" t="s">
        <v>342</v>
      </c>
      <c r="G264" s="25" t="s">
        <v>349</v>
      </c>
      <c r="H264" s="34">
        <v>650000</v>
      </c>
      <c r="I264" s="34">
        <f t="shared" si="5"/>
        <v>397150</v>
      </c>
    </row>
    <row r="265" spans="1:9" ht="14.45" customHeight="1" x14ac:dyDescent="0.25">
      <c r="A265" s="9">
        <v>258</v>
      </c>
      <c r="B265" s="33" t="s">
        <v>353</v>
      </c>
      <c r="C265" s="23" t="s">
        <v>376</v>
      </c>
      <c r="D265" s="25">
        <f>10+25</f>
        <v>35</v>
      </c>
      <c r="E265" s="6" t="s">
        <v>382</v>
      </c>
      <c r="F265" s="25" t="s">
        <v>342</v>
      </c>
      <c r="G265" s="25" t="s">
        <v>349</v>
      </c>
      <c r="H265" s="34">
        <v>700000</v>
      </c>
      <c r="I265" s="34">
        <f t="shared" si="5"/>
        <v>427700</v>
      </c>
    </row>
    <row r="266" spans="1:9" ht="14.45" customHeight="1" x14ac:dyDescent="0.25">
      <c r="A266" s="9">
        <v>259</v>
      </c>
      <c r="B266" s="33" t="s">
        <v>353</v>
      </c>
      <c r="C266" s="23" t="s">
        <v>82</v>
      </c>
      <c r="D266" s="25">
        <f>20+9+13+1</f>
        <v>43</v>
      </c>
      <c r="E266" s="6" t="s">
        <v>381</v>
      </c>
      <c r="F266" s="25" t="s">
        <v>342</v>
      </c>
      <c r="G266" s="25" t="s">
        <v>349</v>
      </c>
      <c r="H266" s="34">
        <v>1720000</v>
      </c>
      <c r="I266" s="34">
        <f t="shared" si="5"/>
        <v>1050920</v>
      </c>
    </row>
    <row r="267" spans="1:9" ht="14.45" customHeight="1" x14ac:dyDescent="0.25">
      <c r="A267" s="9">
        <v>260</v>
      </c>
      <c r="B267" s="33" t="s">
        <v>353</v>
      </c>
      <c r="C267" s="23" t="s">
        <v>83</v>
      </c>
      <c r="D267" s="25">
        <f>4+3+3</f>
        <v>10</v>
      </c>
      <c r="E267" s="6" t="s">
        <v>382</v>
      </c>
      <c r="F267" s="25" t="s">
        <v>342</v>
      </c>
      <c r="G267" s="25" t="s">
        <v>349</v>
      </c>
      <c r="H267" s="34">
        <v>300000</v>
      </c>
      <c r="I267" s="34">
        <f t="shared" si="5"/>
        <v>183300</v>
      </c>
    </row>
    <row r="268" spans="1:9" ht="14.45" customHeight="1" x14ac:dyDescent="0.25">
      <c r="A268" s="9">
        <v>261</v>
      </c>
      <c r="B268" s="33" t="s">
        <v>353</v>
      </c>
      <c r="C268" s="23" t="s">
        <v>84</v>
      </c>
      <c r="D268" s="25">
        <v>49</v>
      </c>
      <c r="E268" s="6" t="s">
        <v>382</v>
      </c>
      <c r="F268" s="25" t="s">
        <v>342</v>
      </c>
      <c r="G268" s="25" t="s">
        <v>349</v>
      </c>
      <c r="H268" s="34">
        <v>1470</v>
      </c>
      <c r="I268" s="34">
        <v>900</v>
      </c>
    </row>
    <row r="269" spans="1:9" ht="14.45" customHeight="1" x14ac:dyDescent="0.25">
      <c r="A269" s="9">
        <v>262</v>
      </c>
      <c r="B269" s="33" t="s">
        <v>353</v>
      </c>
      <c r="C269" s="23" t="s">
        <v>85</v>
      </c>
      <c r="D269" s="25">
        <v>35</v>
      </c>
      <c r="E269" s="6" t="s">
        <v>382</v>
      </c>
      <c r="F269" s="25" t="s">
        <v>342</v>
      </c>
      <c r="G269" s="25" t="s">
        <v>349</v>
      </c>
      <c r="H269" s="34">
        <v>7000</v>
      </c>
      <c r="I269" s="34">
        <f t="shared" si="5"/>
        <v>4277</v>
      </c>
    </row>
    <row r="270" spans="1:9" ht="14.45" customHeight="1" x14ac:dyDescent="0.25">
      <c r="A270" s="9">
        <v>263</v>
      </c>
      <c r="B270" s="33" t="s">
        <v>353</v>
      </c>
      <c r="C270" s="23" t="s">
        <v>86</v>
      </c>
      <c r="D270" s="25">
        <f>38+52+58+210+150</f>
        <v>508</v>
      </c>
      <c r="E270" s="6" t="s">
        <v>383</v>
      </c>
      <c r="F270" s="25" t="s">
        <v>342</v>
      </c>
      <c r="G270" s="25" t="s">
        <v>349</v>
      </c>
      <c r="H270" s="34">
        <v>20000</v>
      </c>
      <c r="I270" s="34">
        <f t="shared" si="5"/>
        <v>12220</v>
      </c>
    </row>
    <row r="271" spans="1:9" ht="14.45" customHeight="1" x14ac:dyDescent="0.25">
      <c r="A271" s="9">
        <v>264</v>
      </c>
      <c r="B271" s="33" t="s">
        <v>353</v>
      </c>
      <c r="C271" s="23" t="s">
        <v>87</v>
      </c>
      <c r="D271" s="25">
        <f>9+4+6</f>
        <v>19</v>
      </c>
      <c r="E271" s="6" t="s">
        <v>380</v>
      </c>
      <c r="F271" s="25" t="s">
        <v>342</v>
      </c>
      <c r="G271" s="25" t="s">
        <v>349</v>
      </c>
      <c r="H271" s="34">
        <v>800000</v>
      </c>
      <c r="I271" s="34">
        <f t="shared" si="5"/>
        <v>488800</v>
      </c>
    </row>
    <row r="272" spans="1:9" ht="14.45" customHeight="1" x14ac:dyDescent="0.25">
      <c r="A272" s="9">
        <v>265</v>
      </c>
      <c r="B272" s="33" t="s">
        <v>353</v>
      </c>
      <c r="C272" s="23" t="s">
        <v>88</v>
      </c>
      <c r="D272" s="25">
        <v>3</v>
      </c>
      <c r="E272" s="6" t="s">
        <v>380</v>
      </c>
      <c r="F272" s="25" t="s">
        <v>342</v>
      </c>
      <c r="G272" s="25" t="s">
        <v>349</v>
      </c>
      <c r="H272" s="34">
        <v>120000</v>
      </c>
      <c r="I272" s="34">
        <f t="shared" si="5"/>
        <v>73320</v>
      </c>
    </row>
    <row r="273" spans="1:9" ht="14.45" customHeight="1" x14ac:dyDescent="0.25">
      <c r="A273" s="9">
        <v>266</v>
      </c>
      <c r="B273" s="33" t="s">
        <v>353</v>
      </c>
      <c r="C273" s="23" t="s">
        <v>89</v>
      </c>
      <c r="D273" s="25">
        <f>4+1</f>
        <v>5</v>
      </c>
      <c r="E273" s="6" t="s">
        <v>380</v>
      </c>
      <c r="F273" s="25" t="s">
        <v>342</v>
      </c>
      <c r="G273" s="25" t="s">
        <v>349</v>
      </c>
      <c r="H273" s="34">
        <v>55000</v>
      </c>
      <c r="I273" s="34">
        <v>33700</v>
      </c>
    </row>
    <row r="274" spans="1:9" ht="14.45" customHeight="1" x14ac:dyDescent="0.25">
      <c r="A274" s="9">
        <v>267</v>
      </c>
      <c r="B274" s="33" t="s">
        <v>353</v>
      </c>
      <c r="C274" s="23" t="s">
        <v>90</v>
      </c>
      <c r="D274" s="25">
        <v>10</v>
      </c>
      <c r="E274" s="6" t="s">
        <v>382</v>
      </c>
      <c r="F274" s="25" t="s">
        <v>342</v>
      </c>
      <c r="G274" s="25" t="s">
        <v>349</v>
      </c>
      <c r="H274" s="34">
        <v>8000</v>
      </c>
      <c r="I274" s="34">
        <v>6000</v>
      </c>
    </row>
    <row r="275" spans="1:9" ht="14.45" customHeight="1" x14ac:dyDescent="0.25">
      <c r="A275" s="9">
        <v>268</v>
      </c>
      <c r="B275" s="33" t="s">
        <v>353</v>
      </c>
      <c r="C275" s="23" t="s">
        <v>53</v>
      </c>
      <c r="D275" s="25">
        <f>6+1+1</f>
        <v>8</v>
      </c>
      <c r="E275" s="6" t="s">
        <v>380</v>
      </c>
      <c r="F275" s="25" t="s">
        <v>342</v>
      </c>
      <c r="G275" s="25" t="s">
        <v>349</v>
      </c>
      <c r="H275" s="34">
        <v>320000</v>
      </c>
      <c r="I275" s="34">
        <f t="shared" si="5"/>
        <v>195520</v>
      </c>
    </row>
    <row r="276" spans="1:9" ht="14.45" customHeight="1" x14ac:dyDescent="0.25">
      <c r="A276" s="9">
        <v>269</v>
      </c>
      <c r="B276" s="33" t="s">
        <v>353</v>
      </c>
      <c r="C276" s="23" t="s">
        <v>91</v>
      </c>
      <c r="D276" s="25">
        <v>2</v>
      </c>
      <c r="E276" s="6" t="s">
        <v>380</v>
      </c>
      <c r="F276" s="25" t="s">
        <v>342</v>
      </c>
      <c r="G276" s="25" t="s">
        <v>349</v>
      </c>
      <c r="H276" s="34">
        <v>124800</v>
      </c>
      <c r="I276" s="34">
        <v>77400</v>
      </c>
    </row>
    <row r="277" spans="1:9" ht="14.45" customHeight="1" x14ac:dyDescent="0.25">
      <c r="A277" s="9">
        <v>270</v>
      </c>
      <c r="B277" s="33" t="s">
        <v>353</v>
      </c>
      <c r="C277" s="23" t="s">
        <v>92</v>
      </c>
      <c r="D277" s="25">
        <v>10</v>
      </c>
      <c r="E277" s="6" t="s">
        <v>382</v>
      </c>
      <c r="F277" s="25" t="s">
        <v>342</v>
      </c>
      <c r="G277" s="25" t="s">
        <v>349</v>
      </c>
      <c r="H277" s="34">
        <v>5000</v>
      </c>
      <c r="I277" s="34">
        <v>4000</v>
      </c>
    </row>
    <row r="278" spans="1:9" ht="14.45" customHeight="1" x14ac:dyDescent="0.25">
      <c r="A278" s="9">
        <v>271</v>
      </c>
      <c r="B278" s="33" t="s">
        <v>353</v>
      </c>
      <c r="C278" s="23" t="s">
        <v>93</v>
      </c>
      <c r="D278" s="25">
        <v>100</v>
      </c>
      <c r="E278" s="6" t="s">
        <v>382</v>
      </c>
      <c r="F278" s="25" t="s">
        <v>342</v>
      </c>
      <c r="G278" s="25" t="s">
        <v>349</v>
      </c>
      <c r="H278" s="34">
        <v>20000</v>
      </c>
      <c r="I278" s="34">
        <f t="shared" si="5"/>
        <v>12220</v>
      </c>
    </row>
    <row r="279" spans="1:9" ht="14.45" customHeight="1" x14ac:dyDescent="0.25">
      <c r="A279" s="9">
        <v>272</v>
      </c>
      <c r="B279" s="33" t="s">
        <v>353</v>
      </c>
      <c r="C279" s="23" t="s">
        <v>94</v>
      </c>
      <c r="D279" s="25">
        <f>1+2+2</f>
        <v>5</v>
      </c>
      <c r="E279" s="6" t="s">
        <v>380</v>
      </c>
      <c r="F279" s="25" t="s">
        <v>342</v>
      </c>
      <c r="G279" s="25" t="s">
        <v>349</v>
      </c>
      <c r="H279" s="34">
        <v>150000</v>
      </c>
      <c r="I279" s="34">
        <f t="shared" si="5"/>
        <v>91650</v>
      </c>
    </row>
    <row r="280" spans="1:9" ht="14.45" customHeight="1" x14ac:dyDescent="0.25">
      <c r="A280" s="9">
        <v>273</v>
      </c>
      <c r="B280" s="33" t="s">
        <v>353</v>
      </c>
      <c r="C280" s="23" t="s">
        <v>95</v>
      </c>
      <c r="D280" s="25">
        <v>1</v>
      </c>
      <c r="E280" s="6" t="s">
        <v>380</v>
      </c>
      <c r="F280" s="25" t="s">
        <v>342</v>
      </c>
      <c r="G280" s="25" t="s">
        <v>349</v>
      </c>
      <c r="H280" s="34">
        <v>45000</v>
      </c>
      <c r="I280" s="34">
        <f t="shared" si="5"/>
        <v>27495</v>
      </c>
    </row>
    <row r="281" spans="1:9" ht="14.45" customHeight="1" x14ac:dyDescent="0.25">
      <c r="A281" s="9">
        <v>274</v>
      </c>
      <c r="B281" s="33" t="s">
        <v>353</v>
      </c>
      <c r="C281" s="23" t="s">
        <v>96</v>
      </c>
      <c r="D281" s="25">
        <v>1</v>
      </c>
      <c r="E281" s="6" t="s">
        <v>380</v>
      </c>
      <c r="F281" s="25" t="s">
        <v>342</v>
      </c>
      <c r="G281" s="25" t="s">
        <v>349</v>
      </c>
      <c r="H281" s="34">
        <v>38000</v>
      </c>
      <c r="I281" s="34">
        <v>23220</v>
      </c>
    </row>
    <row r="282" spans="1:9" ht="14.45" customHeight="1" x14ac:dyDescent="0.25">
      <c r="A282" s="9">
        <v>275</v>
      </c>
      <c r="B282" s="33" t="s">
        <v>353</v>
      </c>
      <c r="C282" s="23" t="s">
        <v>97</v>
      </c>
      <c r="D282" s="25">
        <v>1</v>
      </c>
      <c r="E282" s="6" t="s">
        <v>380</v>
      </c>
      <c r="F282" s="25" t="s">
        <v>342</v>
      </c>
      <c r="G282" s="25" t="s">
        <v>349</v>
      </c>
      <c r="H282" s="34">
        <v>32000</v>
      </c>
      <c r="I282" s="34">
        <v>19550</v>
      </c>
    </row>
    <row r="283" spans="1:9" ht="14.45" customHeight="1" x14ac:dyDescent="0.25">
      <c r="A283" s="9">
        <v>276</v>
      </c>
      <c r="B283" s="33" t="s">
        <v>353</v>
      </c>
      <c r="C283" s="23" t="s">
        <v>98</v>
      </c>
      <c r="D283" s="25">
        <v>1</v>
      </c>
      <c r="E283" s="6" t="s">
        <v>380</v>
      </c>
      <c r="F283" s="25" t="s">
        <v>342</v>
      </c>
      <c r="G283" s="25" t="s">
        <v>349</v>
      </c>
      <c r="H283" s="34">
        <v>180000</v>
      </c>
      <c r="I283" s="34">
        <f t="shared" si="5"/>
        <v>109980</v>
      </c>
    </row>
    <row r="284" spans="1:9" ht="14.45" customHeight="1" x14ac:dyDescent="0.25">
      <c r="A284" s="9">
        <v>277</v>
      </c>
      <c r="B284" s="33" t="s">
        <v>353</v>
      </c>
      <c r="C284" s="23" t="s">
        <v>377</v>
      </c>
      <c r="D284" s="25">
        <f>5+4+8</f>
        <v>17</v>
      </c>
      <c r="E284" s="6" t="s">
        <v>380</v>
      </c>
      <c r="F284" s="25" t="s">
        <v>342</v>
      </c>
      <c r="G284" s="25" t="s">
        <v>349</v>
      </c>
      <c r="H284" s="34">
        <v>299200</v>
      </c>
      <c r="I284" s="34">
        <v>183400</v>
      </c>
    </row>
    <row r="285" spans="1:9" ht="14.45" customHeight="1" x14ac:dyDescent="0.25">
      <c r="A285" s="9">
        <v>278</v>
      </c>
      <c r="B285" s="33" t="s">
        <v>353</v>
      </c>
      <c r="C285" s="23" t="s">
        <v>47</v>
      </c>
      <c r="D285" s="25">
        <v>1</v>
      </c>
      <c r="E285" s="6" t="s">
        <v>380</v>
      </c>
      <c r="F285" s="25" t="s">
        <v>342</v>
      </c>
      <c r="G285" s="25" t="s">
        <v>349</v>
      </c>
      <c r="H285" s="34">
        <v>45000</v>
      </c>
      <c r="I285" s="34">
        <f t="shared" si="5"/>
        <v>27495</v>
      </c>
    </row>
    <row r="286" spans="1:9" ht="14.45" customHeight="1" x14ac:dyDescent="0.25">
      <c r="A286" s="9">
        <v>279</v>
      </c>
      <c r="B286" s="33" t="s">
        <v>353</v>
      </c>
      <c r="C286" s="23" t="s">
        <v>99</v>
      </c>
      <c r="D286" s="25">
        <v>90</v>
      </c>
      <c r="E286" s="6" t="s">
        <v>380</v>
      </c>
      <c r="F286" s="25" t="s">
        <v>342</v>
      </c>
      <c r="G286" s="25" t="s">
        <v>349</v>
      </c>
      <c r="H286" s="34">
        <v>1530000</v>
      </c>
      <c r="I286" s="34">
        <f t="shared" si="5"/>
        <v>934830</v>
      </c>
    </row>
    <row r="287" spans="1:9" ht="14.45" customHeight="1" x14ac:dyDescent="0.25">
      <c r="A287" s="9">
        <v>280</v>
      </c>
      <c r="B287" s="33" t="s">
        <v>353</v>
      </c>
      <c r="C287" s="23" t="s">
        <v>42</v>
      </c>
      <c r="D287" s="25">
        <v>19</v>
      </c>
      <c r="E287" s="6" t="s">
        <v>380</v>
      </c>
      <c r="F287" s="25" t="s">
        <v>342</v>
      </c>
      <c r="G287" s="25" t="s">
        <v>349</v>
      </c>
      <c r="H287" s="34">
        <v>342000</v>
      </c>
      <c r="I287" s="34">
        <v>209500</v>
      </c>
    </row>
    <row r="288" spans="1:9" ht="14.45" customHeight="1" x14ac:dyDescent="0.25">
      <c r="A288" s="9">
        <v>281</v>
      </c>
      <c r="B288" s="33" t="s">
        <v>353</v>
      </c>
      <c r="C288" s="23" t="s">
        <v>100</v>
      </c>
      <c r="D288" s="25">
        <v>1</v>
      </c>
      <c r="E288" s="6" t="s">
        <v>380</v>
      </c>
      <c r="F288" s="25" t="s">
        <v>342</v>
      </c>
      <c r="G288" s="25" t="s">
        <v>349</v>
      </c>
      <c r="H288" s="34">
        <v>28000</v>
      </c>
      <c r="I288" s="34">
        <f t="shared" si="5"/>
        <v>17108</v>
      </c>
    </row>
    <row r="289" spans="1:9" ht="14.45" customHeight="1" x14ac:dyDescent="0.25">
      <c r="A289" s="9">
        <v>282</v>
      </c>
      <c r="B289" s="33" t="s">
        <v>353</v>
      </c>
      <c r="C289" s="23" t="s">
        <v>27</v>
      </c>
      <c r="D289" s="25">
        <v>20</v>
      </c>
      <c r="E289" s="6" t="s">
        <v>380</v>
      </c>
      <c r="F289" s="25" t="s">
        <v>342</v>
      </c>
      <c r="G289" s="25" t="s">
        <v>349</v>
      </c>
      <c r="H289" s="34">
        <v>672000</v>
      </c>
      <c r="I289" s="34">
        <v>411000</v>
      </c>
    </row>
    <row r="290" spans="1:9" ht="14.45" customHeight="1" x14ac:dyDescent="0.25">
      <c r="A290" s="9">
        <v>283</v>
      </c>
      <c r="B290" s="33" t="s">
        <v>353</v>
      </c>
      <c r="C290" s="23" t="s">
        <v>101</v>
      </c>
      <c r="D290" s="25">
        <v>4</v>
      </c>
      <c r="E290" s="6" t="s">
        <v>380</v>
      </c>
      <c r="F290" s="25" t="s">
        <v>342</v>
      </c>
      <c r="G290" s="25" t="s">
        <v>349</v>
      </c>
      <c r="H290" s="34">
        <v>116800</v>
      </c>
      <c r="I290" s="34">
        <f t="shared" si="5"/>
        <v>71364.800000000003</v>
      </c>
    </row>
    <row r="291" spans="1:9" ht="14.45" customHeight="1" x14ac:dyDescent="0.25">
      <c r="A291" s="9">
        <v>284</v>
      </c>
      <c r="B291" s="33" t="s">
        <v>353</v>
      </c>
      <c r="C291" s="23" t="s">
        <v>102</v>
      </c>
      <c r="D291" s="25">
        <v>16</v>
      </c>
      <c r="E291" s="6" t="s">
        <v>380</v>
      </c>
      <c r="F291" s="25" t="s">
        <v>342</v>
      </c>
      <c r="G291" s="25" t="s">
        <v>349</v>
      </c>
      <c r="H291" s="34">
        <v>490000</v>
      </c>
      <c r="I291" s="34">
        <f t="shared" si="5"/>
        <v>299390</v>
      </c>
    </row>
    <row r="292" spans="1:9" ht="14.45" customHeight="1" x14ac:dyDescent="0.25">
      <c r="A292" s="9">
        <v>285</v>
      </c>
      <c r="B292" s="33" t="s">
        <v>353</v>
      </c>
      <c r="C292" s="23" t="s">
        <v>65</v>
      </c>
      <c r="D292" s="25">
        <f>1+23+1</f>
        <v>25</v>
      </c>
      <c r="E292" s="6" t="s">
        <v>380</v>
      </c>
      <c r="F292" s="25" t="s">
        <v>342</v>
      </c>
      <c r="G292" s="25" t="s">
        <v>349</v>
      </c>
      <c r="H292" s="34">
        <v>25000</v>
      </c>
      <c r="I292" s="34">
        <f t="shared" si="5"/>
        <v>15275</v>
      </c>
    </row>
    <row r="293" spans="1:9" ht="14.45" customHeight="1" x14ac:dyDescent="0.25">
      <c r="A293" s="9">
        <v>286</v>
      </c>
      <c r="B293" s="33" t="s">
        <v>353</v>
      </c>
      <c r="C293" s="23" t="s">
        <v>20</v>
      </c>
      <c r="D293" s="25">
        <v>3</v>
      </c>
      <c r="E293" s="6" t="s">
        <v>380</v>
      </c>
      <c r="F293" s="25" t="s">
        <v>342</v>
      </c>
      <c r="G293" s="25" t="s">
        <v>349</v>
      </c>
      <c r="H293" s="34">
        <v>403200</v>
      </c>
      <c r="I293" s="34">
        <f t="shared" si="5"/>
        <v>246355.19999999998</v>
      </c>
    </row>
    <row r="294" spans="1:9" ht="14.45" customHeight="1" x14ac:dyDescent="0.25">
      <c r="A294" s="9">
        <v>287</v>
      </c>
      <c r="B294" s="33" t="s">
        <v>353</v>
      </c>
      <c r="C294" s="23" t="s">
        <v>103</v>
      </c>
      <c r="D294" s="25">
        <v>1</v>
      </c>
      <c r="E294" s="6" t="s">
        <v>380</v>
      </c>
      <c r="F294" s="25" t="s">
        <v>342</v>
      </c>
      <c r="G294" s="25" t="s">
        <v>349</v>
      </c>
      <c r="H294" s="34">
        <v>128000</v>
      </c>
      <c r="I294" s="34">
        <v>78210</v>
      </c>
    </row>
    <row r="295" spans="1:9" ht="14.45" customHeight="1" x14ac:dyDescent="0.25">
      <c r="A295" s="9">
        <v>288</v>
      </c>
      <c r="B295" s="33" t="s">
        <v>353</v>
      </c>
      <c r="C295" s="23" t="s">
        <v>104</v>
      </c>
      <c r="D295" s="25">
        <f>56+30+12+5+50</f>
        <v>153</v>
      </c>
      <c r="E295" s="6" t="s">
        <v>380</v>
      </c>
      <c r="F295" s="25" t="s">
        <v>342</v>
      </c>
      <c r="G295" s="25" t="s">
        <v>349</v>
      </c>
      <c r="H295" s="34">
        <v>122400</v>
      </c>
      <c r="I295" s="34">
        <v>76300</v>
      </c>
    </row>
    <row r="296" spans="1:9" ht="14.45" customHeight="1" x14ac:dyDescent="0.25">
      <c r="A296" s="9">
        <v>289</v>
      </c>
      <c r="B296" s="33" t="s">
        <v>353</v>
      </c>
      <c r="C296" s="23" t="s">
        <v>66</v>
      </c>
      <c r="D296" s="25">
        <f>14+10+15+20+1+2+15+8+1</f>
        <v>86</v>
      </c>
      <c r="E296" s="6" t="s">
        <v>380</v>
      </c>
      <c r="F296" s="25" t="s">
        <v>342</v>
      </c>
      <c r="G296" s="25" t="s">
        <v>349</v>
      </c>
      <c r="H296" s="34">
        <v>430000</v>
      </c>
      <c r="I296" s="34">
        <f t="shared" si="5"/>
        <v>262730</v>
      </c>
    </row>
    <row r="297" spans="1:9" ht="14.45" customHeight="1" x14ac:dyDescent="0.25">
      <c r="A297" s="9">
        <v>290</v>
      </c>
      <c r="B297" s="33" t="s">
        <v>353</v>
      </c>
      <c r="C297" s="23" t="s">
        <v>105</v>
      </c>
      <c r="D297" s="25">
        <f>10+10+50+20+10+4+10+40</f>
        <v>154</v>
      </c>
      <c r="E297" s="6" t="s">
        <v>380</v>
      </c>
      <c r="F297" s="25" t="s">
        <v>342</v>
      </c>
      <c r="G297" s="25" t="s">
        <v>349</v>
      </c>
      <c r="H297" s="34">
        <v>770000</v>
      </c>
      <c r="I297" s="34">
        <f t="shared" si="5"/>
        <v>470470</v>
      </c>
    </row>
    <row r="298" spans="1:9" ht="14.45" customHeight="1" x14ac:dyDescent="0.25">
      <c r="A298" s="9">
        <v>291</v>
      </c>
      <c r="B298" s="33" t="s">
        <v>353</v>
      </c>
      <c r="C298" s="23" t="s">
        <v>106</v>
      </c>
      <c r="D298" s="25">
        <f>15+50+50+2+10+3+3</f>
        <v>133</v>
      </c>
      <c r="E298" s="6" t="s">
        <v>380</v>
      </c>
      <c r="F298" s="25" t="s">
        <v>342</v>
      </c>
      <c r="G298" s="25" t="s">
        <v>349</v>
      </c>
      <c r="H298" s="34">
        <v>117040</v>
      </c>
      <c r="I298" s="34">
        <f t="shared" si="5"/>
        <v>71511.44</v>
      </c>
    </row>
    <row r="299" spans="1:9" ht="14.45" customHeight="1" x14ac:dyDescent="0.25">
      <c r="A299" s="9">
        <v>292</v>
      </c>
      <c r="B299" s="33" t="s">
        <v>353</v>
      </c>
      <c r="C299" s="23" t="s">
        <v>107</v>
      </c>
      <c r="D299" s="25">
        <v>6</v>
      </c>
      <c r="E299" s="6" t="s">
        <v>380</v>
      </c>
      <c r="F299" s="25" t="s">
        <v>342</v>
      </c>
      <c r="G299" s="25" t="s">
        <v>349</v>
      </c>
      <c r="H299" s="34">
        <v>60000</v>
      </c>
      <c r="I299" s="34">
        <f t="shared" si="5"/>
        <v>36660</v>
      </c>
    </row>
    <row r="300" spans="1:9" ht="14.45" customHeight="1" x14ac:dyDescent="0.25">
      <c r="A300" s="9">
        <v>293</v>
      </c>
      <c r="B300" s="33" t="s">
        <v>353</v>
      </c>
      <c r="C300" s="23" t="s">
        <v>108</v>
      </c>
      <c r="D300" s="25">
        <v>35</v>
      </c>
      <c r="E300" s="6" t="s">
        <v>382</v>
      </c>
      <c r="F300" s="25" t="s">
        <v>342</v>
      </c>
      <c r="G300" s="25" t="s">
        <v>349</v>
      </c>
      <c r="H300" s="34">
        <v>350000</v>
      </c>
      <c r="I300" s="34">
        <f t="shared" si="5"/>
        <v>213850</v>
      </c>
    </row>
    <row r="301" spans="1:9" ht="14.45" customHeight="1" x14ac:dyDescent="0.25">
      <c r="A301" s="9">
        <v>294</v>
      </c>
      <c r="B301" s="33" t="s">
        <v>353</v>
      </c>
      <c r="C301" s="23" t="s">
        <v>109</v>
      </c>
      <c r="D301" s="25">
        <v>6</v>
      </c>
      <c r="E301" s="6" t="s">
        <v>380</v>
      </c>
      <c r="F301" s="25" t="s">
        <v>342</v>
      </c>
      <c r="G301" s="25" t="s">
        <v>349</v>
      </c>
      <c r="H301" s="34">
        <v>336000</v>
      </c>
      <c r="I301" s="34">
        <f t="shared" si="5"/>
        <v>205296</v>
      </c>
    </row>
    <row r="302" spans="1:9" ht="14.45" customHeight="1" x14ac:dyDescent="0.25">
      <c r="A302" s="9">
        <v>295</v>
      </c>
      <c r="B302" s="33" t="s">
        <v>353</v>
      </c>
      <c r="C302" s="23" t="s">
        <v>110</v>
      </c>
      <c r="D302" s="25">
        <v>50</v>
      </c>
      <c r="E302" s="6" t="s">
        <v>382</v>
      </c>
      <c r="F302" s="25" t="s">
        <v>342</v>
      </c>
      <c r="G302" s="25" t="s">
        <v>349</v>
      </c>
      <c r="H302" s="34">
        <v>250000</v>
      </c>
      <c r="I302" s="34">
        <f t="shared" si="5"/>
        <v>152750</v>
      </c>
    </row>
    <row r="303" spans="1:9" ht="14.45" customHeight="1" x14ac:dyDescent="0.25">
      <c r="A303" s="9">
        <v>296</v>
      </c>
      <c r="B303" s="33" t="s">
        <v>353</v>
      </c>
      <c r="C303" s="23" t="s">
        <v>111</v>
      </c>
      <c r="D303" s="25">
        <v>200</v>
      </c>
      <c r="E303" s="6" t="s">
        <v>382</v>
      </c>
      <c r="F303" s="25" t="s">
        <v>342</v>
      </c>
      <c r="G303" s="25" t="s">
        <v>349</v>
      </c>
      <c r="H303" s="34">
        <v>200000</v>
      </c>
      <c r="I303" s="34">
        <f t="shared" si="5"/>
        <v>122200</v>
      </c>
    </row>
    <row r="304" spans="1:9" ht="14.45" customHeight="1" x14ac:dyDescent="0.25">
      <c r="A304" s="9">
        <v>297</v>
      </c>
      <c r="B304" s="33" t="s">
        <v>353</v>
      </c>
      <c r="C304" s="23" t="s">
        <v>112</v>
      </c>
      <c r="D304" s="25">
        <v>9</v>
      </c>
      <c r="E304" s="6" t="s">
        <v>380</v>
      </c>
      <c r="F304" s="25" t="s">
        <v>342</v>
      </c>
      <c r="G304" s="25" t="s">
        <v>349</v>
      </c>
      <c r="H304" s="34">
        <v>7200000</v>
      </c>
      <c r="I304" s="34">
        <f t="shared" si="5"/>
        <v>4399200</v>
      </c>
    </row>
    <row r="305" spans="1:10" ht="14.45" customHeight="1" x14ac:dyDescent="0.25">
      <c r="A305" s="9">
        <v>298</v>
      </c>
      <c r="B305" s="33" t="s">
        <v>353</v>
      </c>
      <c r="C305" s="23" t="s">
        <v>113</v>
      </c>
      <c r="D305" s="25">
        <v>1</v>
      </c>
      <c r="E305" s="6" t="s">
        <v>380</v>
      </c>
      <c r="F305" s="25" t="s">
        <v>342</v>
      </c>
      <c r="G305" s="25" t="s">
        <v>349</v>
      </c>
      <c r="H305" s="34">
        <v>40000</v>
      </c>
      <c r="I305" s="34">
        <f t="shared" si="5"/>
        <v>24440</v>
      </c>
    </row>
    <row r="306" spans="1:10" ht="14.45" customHeight="1" x14ac:dyDescent="0.25">
      <c r="A306" s="9">
        <v>299</v>
      </c>
      <c r="B306" s="33" t="s">
        <v>353</v>
      </c>
      <c r="C306" s="23" t="s">
        <v>114</v>
      </c>
      <c r="D306" s="25">
        <v>2</v>
      </c>
      <c r="E306" s="6" t="s">
        <v>380</v>
      </c>
      <c r="F306" s="25" t="s">
        <v>342</v>
      </c>
      <c r="G306" s="25" t="s">
        <v>349</v>
      </c>
      <c r="H306" s="34">
        <v>30000</v>
      </c>
      <c r="I306" s="34">
        <f t="shared" ref="I306:I308" si="6">H306*0.611</f>
        <v>18330</v>
      </c>
    </row>
    <row r="307" spans="1:10" ht="14.45" customHeight="1" x14ac:dyDescent="0.25">
      <c r="A307" s="9">
        <v>300</v>
      </c>
      <c r="B307" s="33" t="s">
        <v>353</v>
      </c>
      <c r="C307" s="23" t="s">
        <v>115</v>
      </c>
      <c r="D307" s="25">
        <f>14+3</f>
        <v>17</v>
      </c>
      <c r="E307" s="6" t="s">
        <v>380</v>
      </c>
      <c r="F307" s="25" t="s">
        <v>342</v>
      </c>
      <c r="G307" s="25" t="s">
        <v>349</v>
      </c>
      <c r="H307" s="34">
        <v>170000</v>
      </c>
      <c r="I307" s="34">
        <f t="shared" si="6"/>
        <v>103870</v>
      </c>
    </row>
    <row r="308" spans="1:10" ht="14.45" customHeight="1" x14ac:dyDescent="0.25">
      <c r="A308" s="9">
        <v>301</v>
      </c>
      <c r="B308" s="33" t="s">
        <v>353</v>
      </c>
      <c r="C308" s="23" t="s">
        <v>116</v>
      </c>
      <c r="D308" s="25">
        <v>60</v>
      </c>
      <c r="E308" s="6" t="s">
        <v>380</v>
      </c>
      <c r="F308" s="25" t="s">
        <v>342</v>
      </c>
      <c r="G308" s="25" t="s">
        <v>349</v>
      </c>
      <c r="H308" s="34">
        <v>60000</v>
      </c>
      <c r="I308" s="34">
        <f t="shared" si="6"/>
        <v>36660</v>
      </c>
    </row>
    <row r="309" spans="1:10" ht="14.45" customHeight="1" thickBot="1" x14ac:dyDescent="0.3">
      <c r="A309" s="36">
        <v>302</v>
      </c>
      <c r="B309" s="37" t="s">
        <v>353</v>
      </c>
      <c r="C309" s="38" t="s">
        <v>117</v>
      </c>
      <c r="D309" s="39">
        <v>55</v>
      </c>
      <c r="E309" s="40" t="s">
        <v>367</v>
      </c>
      <c r="F309" s="39" t="s">
        <v>342</v>
      </c>
      <c r="G309" s="39" t="s">
        <v>349</v>
      </c>
      <c r="H309" s="42">
        <v>5500</v>
      </c>
      <c r="I309" s="42">
        <v>3360</v>
      </c>
    </row>
    <row r="310" spans="1:10" ht="14.45" customHeight="1" thickBot="1" x14ac:dyDescent="0.3">
      <c r="A310" s="46"/>
      <c r="B310" s="51"/>
      <c r="C310" s="52"/>
      <c r="D310" s="66">
        <f>SUM(D177:D309)</f>
        <v>7807</v>
      </c>
      <c r="E310" s="79" t="s">
        <v>386</v>
      </c>
      <c r="F310" s="80"/>
      <c r="G310" s="81"/>
      <c r="H310" s="54"/>
      <c r="I310" s="53">
        <f>SUM(I177:I309)</f>
        <v>132468612.85999998</v>
      </c>
    </row>
    <row r="311" spans="1:10" ht="3.95" customHeight="1" thickBot="1" x14ac:dyDescent="0.3">
      <c r="A311" s="76"/>
      <c r="B311" s="77"/>
      <c r="C311" s="77"/>
      <c r="D311" s="77"/>
      <c r="E311" s="77"/>
      <c r="F311" s="77"/>
      <c r="G311" s="77"/>
      <c r="H311" s="77"/>
      <c r="I311" s="78"/>
    </row>
    <row r="312" spans="1:10" ht="14.45" customHeight="1" thickBot="1" x14ac:dyDescent="0.3">
      <c r="A312" s="58"/>
      <c r="B312" s="59" t="s">
        <v>379</v>
      </c>
      <c r="C312" s="60"/>
      <c r="D312" s="61">
        <f>+D107+D175+D310</f>
        <v>47562</v>
      </c>
      <c r="E312" s="62"/>
      <c r="F312" s="62"/>
      <c r="G312" s="63"/>
      <c r="H312" s="64"/>
      <c r="I312" s="5"/>
    </row>
    <row r="313" spans="1:10" ht="15.75" thickBot="1" x14ac:dyDescent="0.3">
      <c r="A313" s="27"/>
      <c r="B313" s="17"/>
      <c r="C313" s="67" t="s">
        <v>352</v>
      </c>
      <c r="D313" s="68"/>
      <c r="E313" s="68"/>
      <c r="F313" s="68"/>
      <c r="G313" s="69"/>
      <c r="H313" s="29"/>
      <c r="I313" s="65">
        <v>1021762234.72</v>
      </c>
      <c r="J313" s="86"/>
    </row>
    <row r="314" spans="1:10" ht="6.95" customHeight="1" thickBot="1" x14ac:dyDescent="0.3">
      <c r="A314" s="28"/>
      <c r="B314" s="18"/>
      <c r="C314" s="13"/>
      <c r="D314" s="13"/>
      <c r="E314" s="13"/>
      <c r="F314" s="13"/>
      <c r="G314" s="13"/>
      <c r="H314" s="13"/>
      <c r="I314" s="14"/>
    </row>
    <row r="315" spans="1:10" ht="15.75" thickBot="1" x14ac:dyDescent="0.3">
      <c r="A315" s="20"/>
      <c r="B315" s="19"/>
      <c r="C315" s="8"/>
      <c r="D315" s="1"/>
      <c r="E315" s="1"/>
      <c r="F315" s="22"/>
      <c r="G315" s="2"/>
      <c r="H315" s="3"/>
      <c r="I315" s="4"/>
    </row>
    <row r="318" spans="1:10" x14ac:dyDescent="0.25">
      <c r="C318" s="91" t="s">
        <v>388</v>
      </c>
      <c r="D318" s="91" t="s">
        <v>390</v>
      </c>
      <c r="E318" s="91" t="s">
        <v>391</v>
      </c>
    </row>
    <row r="319" spans="1:10" x14ac:dyDescent="0.25">
      <c r="C319" s="87" t="str">
        <f>+E107</f>
        <v>VALOR GRUPO FUNZA BODEGA 1</v>
      </c>
      <c r="D319" s="92">
        <f>+D107</f>
        <v>25628</v>
      </c>
      <c r="E319" s="88">
        <f>+I107</f>
        <v>767868059.20000005</v>
      </c>
    </row>
    <row r="320" spans="1:10" x14ac:dyDescent="0.25">
      <c r="C320" s="87" t="str">
        <f>+E175</f>
        <v>VALOR FUNZA BODEGA 2</v>
      </c>
      <c r="D320" s="92">
        <f>+D175</f>
        <v>14127</v>
      </c>
      <c r="E320" s="88">
        <f>+I175</f>
        <v>121425562.5</v>
      </c>
    </row>
    <row r="321" spans="3:5" x14ac:dyDescent="0.25">
      <c r="C321" s="87" t="str">
        <f>+E310</f>
        <v>VALOR FUNZA BODEGA 3</v>
      </c>
      <c r="D321" s="92">
        <f>+D310</f>
        <v>7807</v>
      </c>
      <c r="E321" s="88">
        <f>+I310</f>
        <v>132468612.85999998</v>
      </c>
    </row>
    <row r="322" spans="3:5" x14ac:dyDescent="0.25">
      <c r="C322" s="89" t="s">
        <v>389</v>
      </c>
      <c r="D322" s="93">
        <f>SUM(D319:D321)</f>
        <v>47562</v>
      </c>
      <c r="E322" s="90">
        <f>SUM(E319:E321)</f>
        <v>1021762234.5600001</v>
      </c>
    </row>
  </sheetData>
  <mergeCells count="9">
    <mergeCell ref="E310:G310"/>
    <mergeCell ref="A311:I311"/>
    <mergeCell ref="C313:G313"/>
    <mergeCell ref="A1:I1"/>
    <mergeCell ref="A2:I2"/>
    <mergeCell ref="E107:G107"/>
    <mergeCell ref="A108:I108"/>
    <mergeCell ref="E175:G175"/>
    <mergeCell ref="A176:I176"/>
  </mergeCells>
  <conditionalFormatting sqref="C74">
    <cfRule type="colorScale" priority="1">
      <colorScale>
        <cfvo type="min"/>
        <cfvo type="max"/>
        <color theme="0"/>
        <color rgb="FFFFEF9C"/>
      </colorScale>
    </cfRule>
  </conditionalFormatting>
  <conditionalFormatting sqref="C312 C4:C16 C20 C23:C28 C31:C38 C40:C43 C48:C51 C102:C107 C277:C278 C70:C81 C109 C280:C285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BIENES EN INVENTARIO</vt:lpstr>
      <vt:lpstr>SIN BOGOTA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Galindo Lopez</cp:lastModifiedBy>
  <cp:lastPrinted>2022-11-05T02:59:18Z</cp:lastPrinted>
  <dcterms:created xsi:type="dcterms:W3CDTF">2015-06-17T16:56:05Z</dcterms:created>
  <dcterms:modified xsi:type="dcterms:W3CDTF">2023-10-26T18:39:58Z</dcterms:modified>
</cp:coreProperties>
</file>